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20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Лист1!$A$6:$K$193</definedName>
    <definedName name="_xlnm.Print_Area" localSheetId="0">Лист1!$A$1:$K$193</definedName>
  </definedNames>
  <calcPr calcId="124519" refMode="R1C1"/>
</workbook>
</file>

<file path=xl/calcChain.xml><?xml version="1.0" encoding="utf-8"?>
<calcChain xmlns="http://schemas.openxmlformats.org/spreadsheetml/2006/main">
  <c r="G150" i="1"/>
  <c r="J188"/>
  <c r="I188"/>
  <c r="H188"/>
  <c r="G188"/>
  <c r="F188"/>
  <c r="E188"/>
  <c r="E187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1"/>
  <c r="D155"/>
  <c r="D159"/>
  <c r="D163"/>
  <c r="D167"/>
  <c r="D171"/>
  <c r="D175"/>
  <c r="D179"/>
  <c r="D183"/>
  <c r="D187"/>
  <c r="E186"/>
  <c r="E185"/>
  <c r="G125"/>
  <c r="G121"/>
  <c r="G190"/>
  <c r="G184"/>
  <c r="G180"/>
  <c r="G172"/>
  <c r="G122"/>
  <c r="G126"/>
  <c r="G191" s="1"/>
  <c r="F154"/>
  <c r="F142"/>
  <c r="F122"/>
  <c r="F106"/>
  <c r="F102"/>
  <c r="F46"/>
  <c r="F191"/>
  <c r="G12"/>
  <c r="G16"/>
  <c r="G18"/>
  <c r="G20"/>
  <c r="G24"/>
  <c r="G28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52"/>
  <c r="G156"/>
  <c r="G160"/>
  <c r="G164"/>
  <c r="G168"/>
  <c r="G176"/>
  <c r="H102"/>
  <c r="H126"/>
  <c r="H122"/>
  <c r="H106"/>
  <c r="H98"/>
  <c r="H54"/>
  <c r="H46"/>
  <c r="H18"/>
  <c r="H191"/>
  <c r="I126"/>
  <c r="I122"/>
  <c r="I54"/>
  <c r="I46"/>
  <c r="I191"/>
  <c r="J126"/>
  <c r="J122"/>
  <c r="J46"/>
  <c r="J191"/>
  <c r="E85"/>
  <c r="E86"/>
  <c r="E87"/>
  <c r="E88"/>
  <c r="H89"/>
  <c r="I89"/>
  <c r="J89"/>
  <c r="E89"/>
  <c r="H9"/>
  <c r="J9"/>
  <c r="E9"/>
  <c r="E10"/>
  <c r="E11"/>
  <c r="F12"/>
  <c r="H12"/>
  <c r="I12"/>
  <c r="J12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F33"/>
  <c r="H33"/>
  <c r="I33"/>
  <c r="J33"/>
  <c r="E33"/>
  <c r="E34"/>
  <c r="E35"/>
  <c r="E36"/>
  <c r="H37"/>
  <c r="E37"/>
  <c r="E38"/>
  <c r="E39"/>
  <c r="E40"/>
  <c r="H41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H69"/>
  <c r="E69"/>
  <c r="E70"/>
  <c r="E71"/>
  <c r="E72"/>
  <c r="E73"/>
  <c r="E74"/>
  <c r="E75"/>
  <c r="E76"/>
  <c r="E77"/>
  <c r="E78"/>
  <c r="E79"/>
  <c r="E80"/>
  <c r="E81"/>
  <c r="E82"/>
  <c r="E83"/>
  <c r="E84"/>
  <c r="E90"/>
  <c r="E91"/>
  <c r="E92"/>
  <c r="E93"/>
  <c r="E94"/>
  <c r="E95"/>
  <c r="E96"/>
  <c r="E97"/>
  <c r="E98"/>
  <c r="E99"/>
  <c r="E100"/>
  <c r="F101"/>
  <c r="E101"/>
  <c r="E102"/>
  <c r="E103"/>
  <c r="E104"/>
  <c r="E105"/>
  <c r="E106"/>
  <c r="E107"/>
  <c r="E108"/>
  <c r="F109"/>
  <c r="E109"/>
  <c r="E110"/>
  <c r="E111"/>
  <c r="E112"/>
  <c r="E113"/>
  <c r="E114"/>
  <c r="E115"/>
  <c r="E116"/>
  <c r="E117"/>
  <c r="E118"/>
  <c r="F119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F176"/>
  <c r="H176"/>
  <c r="I176"/>
  <c r="J176"/>
  <c r="E176"/>
  <c r="E177"/>
  <c r="E178"/>
  <c r="E179"/>
  <c r="F180"/>
  <c r="H180"/>
  <c r="I180"/>
  <c r="J180"/>
  <c r="E180"/>
  <c r="H181"/>
  <c r="E181"/>
  <c r="E182"/>
  <c r="F190"/>
  <c r="H184"/>
  <c r="H190"/>
  <c r="I184"/>
  <c r="I190"/>
  <c r="J190"/>
  <c r="E190"/>
  <c r="F189"/>
  <c r="G189"/>
  <c r="H189"/>
  <c r="I189"/>
  <c r="J189"/>
  <c r="E189"/>
  <c r="E183"/>
  <c r="F184"/>
  <c r="J184"/>
  <c r="E184"/>
  <c r="G192"/>
  <c r="F192"/>
  <c r="F193"/>
  <c r="H192"/>
  <c r="H193"/>
  <c r="I192"/>
  <c r="I193"/>
  <c r="J192"/>
  <c r="J193"/>
  <c r="J164"/>
  <c r="J168"/>
  <c r="H20"/>
  <c r="H16"/>
  <c r="H24"/>
  <c r="H28"/>
  <c r="H32"/>
  <c r="H36"/>
  <c r="H40"/>
  <c r="H44"/>
  <c r="H48"/>
  <c r="H52"/>
  <c r="H56"/>
  <c r="H60"/>
  <c r="H64"/>
  <c r="H68"/>
  <c r="H72"/>
  <c r="H76"/>
  <c r="H80"/>
  <c r="H84"/>
  <c r="H88"/>
  <c r="H92"/>
  <c r="H96"/>
  <c r="H100"/>
  <c r="H104"/>
  <c r="H108"/>
  <c r="H112"/>
  <c r="H116"/>
  <c r="H120"/>
  <c r="H124"/>
  <c r="H128"/>
  <c r="H132"/>
  <c r="H136"/>
  <c r="H140"/>
  <c r="H144"/>
  <c r="H148"/>
  <c r="H152"/>
  <c r="H156"/>
  <c r="H160"/>
  <c r="H164"/>
  <c r="H168"/>
  <c r="I16"/>
  <c r="I20"/>
  <c r="I24"/>
  <c r="I28"/>
  <c r="I32"/>
  <c r="I36"/>
  <c r="I40"/>
  <c r="I44"/>
  <c r="I48"/>
  <c r="I52"/>
  <c r="I56"/>
  <c r="I60"/>
  <c r="I64"/>
  <c r="I68"/>
  <c r="I72"/>
  <c r="I76"/>
  <c r="I80"/>
  <c r="I84"/>
  <c r="I88"/>
  <c r="I92"/>
  <c r="I96"/>
  <c r="I100"/>
  <c r="I104"/>
  <c r="I108"/>
  <c r="I112"/>
  <c r="I116"/>
  <c r="I120"/>
  <c r="I124"/>
  <c r="I128"/>
  <c r="I132"/>
  <c r="I136"/>
  <c r="I140"/>
  <c r="I144"/>
  <c r="I148"/>
  <c r="I152"/>
  <c r="I156"/>
  <c r="I160"/>
  <c r="I164"/>
  <c r="I168"/>
  <c r="J172"/>
  <c r="I172"/>
  <c r="H172"/>
  <c r="F172"/>
  <c r="F168"/>
  <c r="E192"/>
  <c r="F164"/>
  <c r="F160"/>
  <c r="F156"/>
  <c r="F152"/>
  <c r="F144"/>
  <c r="F140"/>
  <c r="F136"/>
  <c r="F132"/>
  <c r="F128"/>
  <c r="F124"/>
  <c r="F120"/>
  <c r="F116"/>
  <c r="F112"/>
  <c r="F108"/>
  <c r="F104"/>
  <c r="F100"/>
  <c r="F96"/>
  <c r="F92"/>
  <c r="F88"/>
  <c r="F84"/>
  <c r="F80"/>
  <c r="F76"/>
  <c r="F72"/>
  <c r="F68"/>
  <c r="F64"/>
  <c r="F60"/>
  <c r="F56"/>
  <c r="F52"/>
  <c r="F48"/>
  <c r="F44"/>
  <c r="F40"/>
  <c r="F36"/>
  <c r="F32"/>
  <c r="F28"/>
  <c r="F24"/>
  <c r="F20"/>
  <c r="F16"/>
  <c r="D58"/>
  <c r="D14"/>
  <c r="D192"/>
  <c r="J160"/>
  <c r="J152"/>
  <c r="J156"/>
  <c r="J148"/>
  <c r="J124"/>
  <c r="J144"/>
  <c r="J100"/>
  <c r="J140"/>
  <c r="J136"/>
  <c r="J132"/>
  <c r="J104"/>
  <c r="J112"/>
  <c r="J108"/>
  <c r="J92"/>
  <c r="J88"/>
  <c r="J80"/>
  <c r="J76"/>
  <c r="J84"/>
  <c r="J96"/>
  <c r="J116"/>
  <c r="J120"/>
  <c r="J72"/>
  <c r="J68"/>
  <c r="J64"/>
  <c r="J60"/>
  <c r="J56"/>
  <c r="J52"/>
  <c r="J48"/>
  <c r="J44"/>
  <c r="J40"/>
  <c r="J32"/>
  <c r="J28"/>
  <c r="J24"/>
  <c r="J20"/>
  <c r="J16"/>
  <c r="J128"/>
  <c r="J36"/>
  <c r="E191" l="1"/>
  <c r="E193" s="1"/>
  <c r="G193"/>
  <c r="K190" s="1"/>
</calcChain>
</file>

<file path=xl/sharedStrings.xml><?xml version="1.0" encoding="utf-8"?>
<sst xmlns="http://schemas.openxmlformats.org/spreadsheetml/2006/main" count="277" uniqueCount="125">
  <si>
    <t>№ п/п</t>
  </si>
  <si>
    <t>Наименование ДРЦП, подпрограммы ДРЦП, мероприятий ДРЦП, основного мероприятия, мероприятий, реализуемых в рамках основного мероприятия</t>
  </si>
  <si>
    <t>Ответственный  исполнитель, соисполнитель</t>
  </si>
  <si>
    <t>Источник финансирования</t>
  </si>
  <si>
    <t>Объем средств на реализацию программы</t>
  </si>
  <si>
    <t>ВСЕГО</t>
  </si>
  <si>
    <t>Мероприятия в сфере осуществления отдельных государственных полномочий в области охраны труда</t>
  </si>
  <si>
    <t>средства областного бюджета</t>
  </si>
  <si>
    <t>средства районного бюджета</t>
  </si>
  <si>
    <t>внебюджетные источники</t>
  </si>
  <si>
    <t>итого по мероприятию</t>
  </si>
  <si>
    <t>Мероприятия по профилактике злоупотребления наркотическими средствами</t>
  </si>
  <si>
    <t>Мероприятия по обеспечению условий для развития физической культуры и массового спорта</t>
  </si>
  <si>
    <t>Мероприятия в сфере осуществления отдельных государственных полномочий по обеспечению жилыми помещениями детей-сирот, детей, оставшихся без попечения родителей, а также  детей, находящихся под опекой  не имеющих закрепленного жилого помещения</t>
  </si>
  <si>
    <t>Мероприятия в сфере осуществления отдельных государственных полномочий по обеспечению сохранности жилых помещений, закрепленных за детьми-сиротами и детьми, оставшимися без попечения родителей</t>
  </si>
  <si>
    <t>Мероприятия в сфере осуществления отдельных государственных полномочий по выплате ежемесячных денежных средств на содержание и проезд ребенка, переданного на воспитание в семью опекуна, приёмную семью, а также вознаграждение приёмному родителю</t>
  </si>
  <si>
    <t>Мероприятия в сфере осуществления отдельных государственных полномочий по организации деятельности по опеке и попечительству</t>
  </si>
  <si>
    <t>Мероприятия по материально-техническому и финансовому обеспечению деятельности главы администрации Брасовского района, его заместителей, аппарата администрации Брасовского района</t>
  </si>
  <si>
    <t>Руководитель аппарата, отдел организационно-контрольной и кадровой работы, отдел по правовым вопросам</t>
  </si>
  <si>
    <t>Создание оптимальных условий для повышения эффективности реализации полномочий администрации Брасовского района, а также отдельных государственных полномочий Брянской области, переданных в соответствии с законами Брянской области</t>
  </si>
  <si>
    <t>Мероприятия по оценке недвижимости, признанию прав и регулирование отношений по государственной и муниципальной собственности</t>
  </si>
  <si>
    <t>Мероприятия по материально-техническому и финансовому обеспечению деятельности ЕДДС Брасовского района</t>
  </si>
  <si>
    <t>Единая дежурно-диспетчерская служба Брасовского района</t>
  </si>
  <si>
    <t>Мероприятия по выплате пенсий за выслугу лет лицам, замещавшим должности муниципальной службы в органах местного самоуправления Брасовского муниципального района</t>
  </si>
  <si>
    <t>Обеспечение гарантированной на законодательном уровне компенсации лицам, замещавшим должности муниципальной службы в органах местного самоуправления Брасовского  муниципального района, заработка (дохода), утраченного в связи с прекращением муниципальной службы при достижении установленной законом выслуги при выходе на трудовую пенсию по старости (инвалидности)</t>
  </si>
  <si>
    <t>Реализация административного законодательства на территории Брасовского муниципального района</t>
  </si>
  <si>
    <t>Мероприятия в сфере осуществления отдельных государственных полномочий по организации деятельности административной комиссии</t>
  </si>
  <si>
    <t>Мероприятия по совершенствованию системы профилактики правонарушений и усилению борьбы с преступностью на территории Брасовского муниципального района</t>
  </si>
  <si>
    <t>Реализация мероприятий по обеспечению общественного порядка и безопасности позволит снизить уровень преступности на территории Брасовского района на 10%</t>
  </si>
  <si>
    <t>Итого по мероприятию</t>
  </si>
  <si>
    <t>Администрация Брасовского района</t>
  </si>
  <si>
    <t>Мероприятия по предоставлению социальных выплат молодым семьям на приобретение жилья</t>
  </si>
  <si>
    <t>Отдел организационно-контрольной и кадровой работы администрации Брасовского района</t>
  </si>
  <si>
    <t>Мероприятия по осуществлению первичного воинского учета на территориях, где отсутствуют военные комиссариаты</t>
  </si>
  <si>
    <t>Мероприятия по предупреждению и ликвидации болезней животных</t>
  </si>
  <si>
    <t>Итого по муниципальной программе</t>
  </si>
  <si>
    <t>Антинаркотическая комиссия Брасовского района</t>
  </si>
  <si>
    <t>Успешное выполнение мероприятий позволит обеспечить жильем 15 молодых семей, нуждающихся в улучшении жилищных условий</t>
  </si>
  <si>
    <t>Мероприятия по осуществлению отдельных государственных полномочий Брянской области по определению перечня должностных, уполномоченных составлять протоколы об административных правонарушениях</t>
  </si>
  <si>
    <t>Создание условий для реализации прав граждан на занятия физической культурой и спортом. Вовлечение в занятия физической культурой и спортом еще 10% населения Брасовского района</t>
  </si>
  <si>
    <t>Реализация права на обеспечение жильем 20 (42,5%) детей-сирот, детей, оставшихся без попечения родителей, а также лиц из числа детей-сирот, детей оставшихся без попечения родителей</t>
  </si>
  <si>
    <t>Реализация права (85%) детей, оставшихся без попечения родителей жить и воспитываться в семье, путем создания финансовых условий для осознанного приема детей оставшихся без попечения родителей на семейные формы устройства</t>
  </si>
  <si>
    <t>Обеспечение сохранности 17 (58%) жилых помещений, закрепленных за детьми-сиротами и детьми, оставшимися без попечения родителей, путем реализации мер социальной поддержки вышеуказанной категории</t>
  </si>
  <si>
    <t>Обеспечение условий для приостановления роста злоупотребления наркотическими средствами и снижение количества лиц, употребляющих наркотические средства в немедицинских целях на 10%.</t>
  </si>
  <si>
    <t>Реализация административного законодательства на территории Брасовского муниципального района, предупреждение административных правонарушений</t>
  </si>
  <si>
    <t xml:space="preserve">Ожидаемый непосредственный результат (краткое описание, целевые индикаторы и показатели)     </t>
  </si>
  <si>
    <t xml:space="preserve">Мероприятия по составлению списков кандидатов в присяжные заседатели федеральных судов общей юрисдикции в Российской Федерации в рамках реализации функции государственной судебной власти </t>
  </si>
  <si>
    <t>Создание условий для предупреждения безнадзорности, обеспечения защиты прав и законных интересов детей и подростков. Выполнение мероприятий позволит повысить качество проводимой социально-реабилитационной работы с несовершеннолетними и семьями, находящимися в социально опасном положении на 30 %</t>
  </si>
  <si>
    <t>ГКУ БО «Брасовское районное управление сельского хозяйства»</t>
  </si>
  <si>
    <t>Выполнение мероприятий позволит улучшить качество работ по медицинскому обследованию призывников</t>
  </si>
  <si>
    <t>Сокращение в 1,5 раза количества лиц, погибших в результате дорожно-транспортных происшествий, и на 10% - количества дорожно-транспортных происшествий с пострадавшими в предыдущие годы</t>
  </si>
  <si>
    <t>Создание оптимальных условий для повышения эффективности работы и увеличения количества граждан, обращающихся за предоставлением государственных и муниципальных услуг в МКУ "МФЦ"</t>
  </si>
  <si>
    <t xml:space="preserve">Мероприятия по проведению Всероссийской сельскохозяйственной переписи </t>
  </si>
  <si>
    <t>Мероприятия по организации регулярных пассажирских перевозок автомобильным транспортом</t>
  </si>
  <si>
    <t>Выполнение данных мероприятий позволит обеспечить транспортное обслуживание района в пределах утвержденных маршрутов</t>
  </si>
  <si>
    <t xml:space="preserve">Выполнение данных мероприятий позволит обеспечить безопасность жизни и здоровья граждан Брасовского района </t>
  </si>
  <si>
    <t>Мероприятия включают следующие работы: производство ямочного ремонта дорог, дорожная разметка, грейдирование внутрипоселковых и районных дорог, спиливание аварийных деревьев, очистка водоотводных канав, ремонт дорожного освещения и дорожных знаков, обкашивание придорожной полосы</t>
  </si>
  <si>
    <t>100% обеспечение мер социальной поддержки детей-сирот и детей, оставшихся без попечения родителей и приемных семей, путем создания финансовых условий для осознанного приема детей, оставшихся без попечения родителей, в семью и реализации права ребенка жить и воспитываться в семье</t>
  </si>
  <si>
    <t>Создание оптимальных условий для повышения эффективности реализации переданных государственных полномочий по организации и осуществлению деятельности по опеке и попечительству в отношении граждан</t>
  </si>
  <si>
    <t>Мероприятия в сфере осуществления отдельных государственных полномочий по  выплате единовременного пособия при всех формах устройства детей, лишенных родительского попечения в семью</t>
  </si>
  <si>
    <t>Мероприятия в сфере осуществления отдельных государственных полномочий по осуществлению деятельности по профилактике безнадзорности и правонарушений несовершеннолетних</t>
  </si>
  <si>
    <t>Мероприятия по развитию народного творчества, культурно-досуговой, выставочной и просветительской деятельности. Обеспечение сохранности музейных фондов.</t>
  </si>
  <si>
    <t>Мероприятия по развитию библиотечного дела, сохранности и комплектованию библиотечных фондов. Поддержка туризма и туристской деятельности.</t>
  </si>
  <si>
    <t>Обновляемость фонда библиотек. Увеличение кличества посещений библиотек на 1 жителя в год. Увеличение доли библиотек, обеспеченных доступом к сети Интернет. Создание благоприятных условий для развития внутреннего и въездного туризма</t>
  </si>
  <si>
    <t>Мероприятия социальной поддержки по оплате жилья и коммунальных услуг отдельным категориям граждан, работающим в учреждениях культуры</t>
  </si>
  <si>
    <t>Меры социальной поддержки специалистов, работающих в отрасли культуры</t>
  </si>
  <si>
    <t>Мероприятия по развитию жилищного хозяйства</t>
  </si>
  <si>
    <t>Повышение качества проведения культурно-досуговых мероприятий. Увеличение количества посещений культурно-досуговых учреждений и музея на одного жителя района в год. Средняя численность участников клубных формирований в расчете на 1 тыс. человек (в муниципальных домах культуры)</t>
  </si>
  <si>
    <t>Мероприятия по информационному обеспечению  органов местного самоуправления</t>
  </si>
  <si>
    <t>Мероприятия по благоустройству</t>
  </si>
  <si>
    <t>Мероприятия по организации работы, направленной на социальную поддержку и помощь ветеранам</t>
  </si>
  <si>
    <t>Составление (внесение изменений в списки) списков кандидатов в присяжные заседатели федеральных судов</t>
  </si>
  <si>
    <t>Расходы по содержанию в чистоте территории</t>
  </si>
  <si>
    <t>Публицация информации с СМИ в целях официального обнародования документов муниципальной власти</t>
  </si>
  <si>
    <t>Организация дополнительного образования детей</t>
  </si>
  <si>
    <t>2021 год, рублей</t>
  </si>
  <si>
    <t>2022 год, рублей</t>
  </si>
  <si>
    <t>2023 год, рублей</t>
  </si>
  <si>
    <t>2024 год, рублей</t>
  </si>
  <si>
    <t>2025 год, рублей</t>
  </si>
  <si>
    <t>средства федерального бюджета</t>
  </si>
  <si>
    <t>Мероприятия по развитию транспортной инфраструктуры на сельских территориях в рамках ведомственного проекта "Развитие транспортной инфраструктуры  на сельских территориях"</t>
  </si>
  <si>
    <t>Выполнение мероприятий позволит снизить производственный травматизм на 10% и улучшить состояние условий и охраны труда в организациях, учреждениях и предприятиях Брасовского района</t>
  </si>
  <si>
    <t>Мероприятия по улучшению газоснабжения и водоснабжения в сельской местности в рамках ФЦП «Устойчивое развитие сельских территорий»</t>
  </si>
  <si>
    <t>Мероприятия по обеспечению сохранности автомобильных дорог местного значения</t>
  </si>
  <si>
    <t>ПЛАН
реализации муниципальной программы  
«Реализация полномочий администрации Брасовского муниципального района» 2021-2025 годы)</t>
  </si>
  <si>
    <t>Создание урегулированной системы учета объектов муниципального имущества на территории Брасовского района, поступление доходов в бюджет от продажи и аренды муниципального имущества. Постановка на кадастровый учет объектов газификации (газопровод-76 км) в целях получения арендной платы.</t>
  </si>
  <si>
    <t xml:space="preserve">Мероприятия по материально-техническому и финансовому обеспечению деятельности  МБУ Брасовского района "МФЦ" </t>
  </si>
  <si>
    <t>МБУ "МФЦ" Брасовского района</t>
  </si>
  <si>
    <t xml:space="preserve">Приложение к постановлению администрации Брасовского района от 01.10.2020 № 316 </t>
  </si>
  <si>
    <t>Жилые помещения (квартиры) для тренеров, тренеров-преподавателей учреждений физической культуры и спорта Брянской области</t>
  </si>
  <si>
    <t>Мероприятия по работе с детьми и молодежью</t>
  </si>
  <si>
    <t>Строительство подъездной дороги к молочно-
товарной ферме на 3600 голов, расположенной по
адресу: н.п.Брасово,Брасовского района
Брянской области</t>
  </si>
  <si>
    <t>Мероприятия по благоустройство спортивных площадок</t>
  </si>
  <si>
    <t>Мероприятия на сохранение, использование, популяризацию и государственную охрану объектов культурного наследия, находящихся в муниципальной собственности, в рамках подпрограммы "Охрана и сохранение историко-культурного наследия Брянской области" государственной программы "Развитие культуры и туризма в Брянской области"</t>
  </si>
  <si>
    <t>С учетом изменений внесенных постановление администрации Брасовского района от 30.12.2021 № 474</t>
  </si>
  <si>
    <t>Приобретение техники для ЖКХ</t>
  </si>
  <si>
    <t>Администрация Брасовского района (отдел по управлению муниципальным имуществом)</t>
  </si>
  <si>
    <t>Мероприятия по подготовке картографических материалов в электронном виде (на цифровом и бумажном носителях)</t>
  </si>
  <si>
    <t>Мероприятия по подготовке проектов межевания земельных участков и проведению кадастровых работ</t>
  </si>
  <si>
    <t>В рамках подпрограммы "Создание условий для эффективного вовлечения в оборот земель сельскохозяйственного назначения государственной программы "Эффективное вовлечение в оборот земель сельскохозяйственного назначения и развитие мелиоративного комплекса Брянской области на 2022 год"</t>
  </si>
  <si>
    <t>Ремонт муниципальной квартиры (дети - сироты)</t>
  </si>
  <si>
    <t xml:space="preserve">Приведение в нормативное состояние и оборудование системами обеспечения безопасности объектов транспортной инфраструктуры автомобильного транспорта </t>
  </si>
  <si>
    <t>Осуществление отдельных государственных полномочий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</si>
  <si>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 xml:space="preserve">Мероприятия в области охраны окружающей среды (по улучшению экологической обстановки на территории Брасовского района) </t>
  </si>
  <si>
    <t>Создание резерва ы целях гражданской обороны</t>
  </si>
  <si>
    <t>Отдел экономического развития Администрации Брасовского района</t>
  </si>
  <si>
    <t>Отдел культуры, молодежной политики и спорта Администрации Брасовского района</t>
  </si>
  <si>
    <t>Сектор семьи, охраны материнства и детства, демографии, опеки и попечительста Администрации Брасовского района</t>
  </si>
  <si>
    <t xml:space="preserve">Сектор обеспечения деятельности комиссии по делам несовершеннолетних и защите их прав Администрации Брасовского района, субъекты системы профилактики безнадзорности и правонарушений несовершеннолетних </t>
  </si>
  <si>
    <t>Отдел управления муниципальным имуществом Администрации Брасовского района</t>
  </si>
  <si>
    <t>Комиссия по установлению пенсии за выслугу лет, отдел организационно-контрольной и кадровой работы Администрации Брасовского района</t>
  </si>
  <si>
    <t>Сектор по обеспечению деятельности административной комиссии Администрации Брасовского района</t>
  </si>
  <si>
    <t>Сектор по обеспечению деятельности административной комиссии, сектор  первичного воинского учета  Администрации Брасовского района</t>
  </si>
  <si>
    <t>Отдел культуры, молодежной политики и спорта Администрации района и отдел полиции «Брасовский» МО МВД России  «Навлинский» (по согласованию)</t>
  </si>
  <si>
    <t>Отдел строительства, архитектуры, транспорта и ЖКХ Администрации Брасовского района</t>
  </si>
  <si>
    <t>Отдел строительства, архитектуры, транспорта и ЖКХ Администрации Брасовского района, ГКУ БО "Брасовское районное управление сельского хозяйства"</t>
  </si>
  <si>
    <t>МБУК "ЦБС Брасовского района" Администрация Брасовского района</t>
  </si>
  <si>
    <t>МБУК "КДЦ Брасовского района" Администрация Брасовского района</t>
  </si>
  <si>
    <t>Отдел строительства, архитектуры, транспорта и ЖКХ, сектор материально-технического и хозяйственного обеспечения  Администрации Брасовского района</t>
  </si>
  <si>
    <t>Администрация Брасовского района (отдел  управления муниципальным имуществом)</t>
  </si>
  <si>
    <t>Отдел строительства, архитектуры, транспорта и ЖКХ  Администрации Брасовского района</t>
  </si>
  <si>
    <t>Отдел экономического развития Администрация Брасовского района</t>
  </si>
  <si>
    <t>Отдел гражданмской обороны и защиты от чрезвычайных ситуаций Администрация Брасовского района</t>
  </si>
  <si>
    <t xml:space="preserve">Приложение 
к постановлению администрации 
Брасовского района
от «29» декабря 2022 г. № 662
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</si>
</sst>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9"/>
      <color indexed="10"/>
      <name val="Calibri"/>
      <family val="2"/>
      <charset val="204"/>
    </font>
    <font>
      <sz val="14"/>
      <color indexed="10"/>
      <name val="Times New Roman"/>
      <family val="1"/>
      <charset val="204"/>
    </font>
    <font>
      <sz val="9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libri"/>
      <family val="2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2" fillId="4" borderId="0" xfId="0" applyFont="1" applyFill="1" applyAlignment="1">
      <alignment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6" borderId="0" xfId="0" applyFont="1" applyFill="1" applyAlignment="1">
      <alignment wrapText="1"/>
    </xf>
    <xf numFmtId="4" fontId="2" fillId="6" borderId="0" xfId="0" applyNumberFormat="1" applyFont="1" applyFill="1" applyAlignment="1">
      <alignment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4" fontId="4" fillId="5" borderId="8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wrapText="1"/>
    </xf>
    <xf numFmtId="0" fontId="9" fillId="0" borderId="0" xfId="0" applyFont="1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" fontId="4" fillId="5" borderId="1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4" fontId="17" fillId="6" borderId="0" xfId="0" applyNumberFormat="1" applyFont="1" applyFill="1" applyAlignment="1">
      <alignment wrapText="1"/>
    </xf>
    <xf numFmtId="2" fontId="2" fillId="6" borderId="0" xfId="0" applyNumberFormat="1" applyFont="1" applyFill="1" applyAlignment="1">
      <alignment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8"/>
  <sheetViews>
    <sheetView tabSelected="1" view="pageBreakPreview" topLeftCell="A3" zoomScaleSheetLayoutView="100" workbookViewId="0">
      <selection activeCell="K173" sqref="K173:K180"/>
    </sheetView>
  </sheetViews>
  <sheetFormatPr defaultRowHeight="15"/>
  <cols>
    <col min="1" max="1" width="5.42578125" style="7" customWidth="1"/>
    <col min="2" max="2" width="25.5703125" style="2" customWidth="1"/>
    <col min="3" max="3" width="16.140625" style="2" customWidth="1"/>
    <col min="4" max="4" width="17.85546875" style="1" customWidth="1"/>
    <col min="5" max="5" width="13.7109375" style="1" customWidth="1"/>
    <col min="6" max="6" width="13.140625" style="1" customWidth="1"/>
    <col min="7" max="7" width="14" style="27" customWidth="1"/>
    <col min="8" max="8" width="15.42578125" style="26" customWidth="1"/>
    <col min="9" max="9" width="12.7109375" style="1" customWidth="1"/>
    <col min="10" max="10" width="14.7109375" style="1" customWidth="1"/>
    <col min="11" max="11" width="28.140625" style="47" customWidth="1"/>
    <col min="12" max="12" width="22.140625" style="1" customWidth="1"/>
    <col min="13" max="13" width="9.140625" style="1"/>
    <col min="14" max="14" width="11.42578125" style="1" bestFit="1" customWidth="1"/>
    <col min="15" max="16384" width="9.140625" style="1"/>
  </cols>
  <sheetData>
    <row r="1" spans="1:11" ht="0.75" hidden="1" customHeight="1" thickBot="1">
      <c r="G1" s="7"/>
      <c r="J1" s="114" t="s">
        <v>89</v>
      </c>
      <c r="K1" s="115"/>
    </row>
    <row r="2" spans="1:11" ht="73.5" hidden="1" customHeight="1">
      <c r="G2" s="7"/>
      <c r="J2" s="114" t="s">
        <v>95</v>
      </c>
      <c r="K2" s="118"/>
    </row>
    <row r="3" spans="1:11" ht="56.25" customHeight="1">
      <c r="G3" s="7"/>
      <c r="I3" s="119" t="s">
        <v>124</v>
      </c>
      <c r="J3" s="119"/>
      <c r="K3" s="119"/>
    </row>
    <row r="4" spans="1:11" ht="72.75" customHeight="1">
      <c r="A4" s="120" t="s">
        <v>85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12.75" customHeight="1" thickBot="1">
      <c r="G5" s="15"/>
    </row>
    <row r="6" spans="1:11" ht="39" customHeight="1" thickBot="1">
      <c r="A6" s="116" t="s">
        <v>0</v>
      </c>
      <c r="B6" s="121" t="s">
        <v>1</v>
      </c>
      <c r="C6" s="112" t="s">
        <v>2</v>
      </c>
      <c r="D6" s="112" t="s">
        <v>3</v>
      </c>
      <c r="E6" s="109" t="s">
        <v>4</v>
      </c>
      <c r="F6" s="110"/>
      <c r="G6" s="110"/>
      <c r="H6" s="110"/>
      <c r="I6" s="110"/>
      <c r="J6" s="111"/>
      <c r="K6" s="116" t="s">
        <v>45</v>
      </c>
    </row>
    <row r="7" spans="1:11" ht="26.25" thickBot="1">
      <c r="A7" s="117"/>
      <c r="B7" s="122"/>
      <c r="C7" s="113"/>
      <c r="D7" s="113"/>
      <c r="E7" s="8" t="s">
        <v>5</v>
      </c>
      <c r="F7" s="38" t="s">
        <v>75</v>
      </c>
      <c r="G7" s="25" t="s">
        <v>76</v>
      </c>
      <c r="H7" s="8" t="s">
        <v>77</v>
      </c>
      <c r="I7" s="8" t="s">
        <v>78</v>
      </c>
      <c r="J7" s="8" t="s">
        <v>79</v>
      </c>
      <c r="K7" s="117"/>
    </row>
    <row r="8" spans="1:11" ht="18.75" customHeight="1" thickBot="1">
      <c r="A8" s="9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25">
        <v>7</v>
      </c>
      <c r="H8" s="8">
        <v>8</v>
      </c>
      <c r="I8" s="8">
        <v>9</v>
      </c>
      <c r="J8" s="8">
        <v>10</v>
      </c>
      <c r="K8" s="38">
        <v>11</v>
      </c>
    </row>
    <row r="9" spans="1:11" ht="27" customHeight="1" thickBot="1">
      <c r="A9" s="56">
        <v>1</v>
      </c>
      <c r="B9" s="62" t="s">
        <v>6</v>
      </c>
      <c r="C9" s="62" t="s">
        <v>106</v>
      </c>
      <c r="D9" s="20" t="s">
        <v>7</v>
      </c>
      <c r="E9" s="11">
        <f>F9+G9+H9+I9+J9</f>
        <v>1342455</v>
      </c>
      <c r="F9" s="19">
        <v>238884</v>
      </c>
      <c r="G9" s="5">
        <v>261090</v>
      </c>
      <c r="H9" s="19">
        <f>140000+42300+98527</f>
        <v>280827</v>
      </c>
      <c r="I9" s="5">
        <v>280827</v>
      </c>
      <c r="J9" s="5">
        <f>140000+42300+98527</f>
        <v>280827</v>
      </c>
      <c r="K9" s="59" t="s">
        <v>82</v>
      </c>
    </row>
    <row r="10" spans="1:11" ht="27" customHeight="1" thickBot="1">
      <c r="A10" s="57"/>
      <c r="B10" s="63"/>
      <c r="C10" s="63"/>
      <c r="D10" s="20" t="s">
        <v>8</v>
      </c>
      <c r="E10" s="11">
        <f>F10++G10+H10+I10+J10</f>
        <v>0</v>
      </c>
      <c r="F10" s="19">
        <v>0</v>
      </c>
      <c r="G10" s="5">
        <v>0</v>
      </c>
      <c r="H10" s="5">
        <v>0</v>
      </c>
      <c r="I10" s="5">
        <v>0</v>
      </c>
      <c r="J10" s="5">
        <v>0</v>
      </c>
      <c r="K10" s="60"/>
    </row>
    <row r="11" spans="1:11" ht="27" customHeight="1" thickBot="1">
      <c r="A11" s="57"/>
      <c r="B11" s="63"/>
      <c r="C11" s="63"/>
      <c r="D11" s="20" t="s">
        <v>9</v>
      </c>
      <c r="E11" s="11">
        <f>F11+G11+H11+I11+J11</f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0"/>
    </row>
    <row r="12" spans="1:11" ht="42.75" customHeight="1" thickBot="1">
      <c r="A12" s="58"/>
      <c r="B12" s="64"/>
      <c r="C12" s="64"/>
      <c r="D12" s="21" t="s">
        <v>10</v>
      </c>
      <c r="E12" s="29">
        <f>F12+G12+H12+I12+J12</f>
        <v>1342455</v>
      </c>
      <c r="F12" s="29">
        <f>F9+F10+F11</f>
        <v>238884</v>
      </c>
      <c r="G12" s="29">
        <f>G9+G10+G11</f>
        <v>261090</v>
      </c>
      <c r="H12" s="29">
        <f>H9+H10+H11</f>
        <v>280827</v>
      </c>
      <c r="I12" s="29">
        <f>I9+I10+I11</f>
        <v>280827</v>
      </c>
      <c r="J12" s="29">
        <f>J9+J10+J11</f>
        <v>280827</v>
      </c>
      <c r="K12" s="61"/>
    </row>
    <row r="13" spans="1:11" ht="27" customHeight="1" thickBot="1">
      <c r="A13" s="56">
        <v>2</v>
      </c>
      <c r="B13" s="62" t="s">
        <v>11</v>
      </c>
      <c r="C13" s="62" t="s">
        <v>36</v>
      </c>
      <c r="D13" s="22" t="s">
        <v>7</v>
      </c>
      <c r="E13" s="11">
        <f>F13+G13+H13+I13+J13</f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59" t="s">
        <v>43</v>
      </c>
    </row>
    <row r="14" spans="1:11" ht="27" customHeight="1" thickBot="1">
      <c r="A14" s="57"/>
      <c r="B14" s="63"/>
      <c r="C14" s="63"/>
      <c r="D14" s="20" t="str">
        <f>D10</f>
        <v>средства районного бюджета</v>
      </c>
      <c r="E14" s="11">
        <f>F14+G14+H14+I14+J14</f>
        <v>30000</v>
      </c>
      <c r="F14" s="19">
        <v>10000</v>
      </c>
      <c r="G14" s="5">
        <v>10000</v>
      </c>
      <c r="H14" s="5">
        <v>10000</v>
      </c>
      <c r="I14" s="5">
        <v>0</v>
      </c>
      <c r="J14" s="5">
        <v>0</v>
      </c>
      <c r="K14" s="60"/>
    </row>
    <row r="15" spans="1:11" ht="27" customHeight="1" thickBot="1">
      <c r="A15" s="57"/>
      <c r="B15" s="63"/>
      <c r="C15" s="63"/>
      <c r="D15" s="20" t="str">
        <f>D11</f>
        <v>внебюджетные источники</v>
      </c>
      <c r="E15" s="11">
        <f>F15+G15+H15+I15+J15</f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60"/>
    </row>
    <row r="16" spans="1:11" ht="27" customHeight="1" thickBot="1">
      <c r="A16" s="58"/>
      <c r="B16" s="64"/>
      <c r="C16" s="64"/>
      <c r="D16" s="21" t="s">
        <v>10</v>
      </c>
      <c r="E16" s="29">
        <f t="shared" ref="E16:J16" si="0">E13+E14+E15</f>
        <v>30000</v>
      </c>
      <c r="F16" s="29">
        <f t="shared" si="0"/>
        <v>10000</v>
      </c>
      <c r="G16" s="29">
        <f t="shared" si="0"/>
        <v>10000</v>
      </c>
      <c r="H16" s="29">
        <f t="shared" si="0"/>
        <v>10000</v>
      </c>
      <c r="I16" s="29">
        <f t="shared" si="0"/>
        <v>0</v>
      </c>
      <c r="J16" s="29">
        <f t="shared" si="0"/>
        <v>0</v>
      </c>
      <c r="K16" s="61"/>
    </row>
    <row r="17" spans="1:12" ht="27" customHeight="1" thickBot="1">
      <c r="A17" s="56">
        <v>3</v>
      </c>
      <c r="B17" s="62" t="s">
        <v>12</v>
      </c>
      <c r="C17" s="62" t="s">
        <v>107</v>
      </c>
      <c r="D17" s="20" t="s">
        <v>7</v>
      </c>
      <c r="E17" s="11">
        <f>F17+G17+H17+I17+J17</f>
        <v>260000000</v>
      </c>
      <c r="F17" s="4">
        <v>0</v>
      </c>
      <c r="G17" s="5">
        <v>0</v>
      </c>
      <c r="H17" s="4">
        <v>80000000</v>
      </c>
      <c r="I17" s="4">
        <v>85000000</v>
      </c>
      <c r="J17" s="4">
        <v>95000000</v>
      </c>
      <c r="K17" s="59" t="s">
        <v>39</v>
      </c>
    </row>
    <row r="18" spans="1:12" ht="27" customHeight="1" thickBot="1">
      <c r="A18" s="57"/>
      <c r="B18" s="63"/>
      <c r="C18" s="63"/>
      <c r="D18" s="20" t="s">
        <v>8</v>
      </c>
      <c r="E18" s="11">
        <f>F18+G18+H18+I18+J18</f>
        <v>5546785.1599999992</v>
      </c>
      <c r="F18" s="19">
        <v>80000</v>
      </c>
      <c r="G18" s="5">
        <f>125000+2615522.55</f>
        <v>2740522.55</v>
      </c>
      <c r="H18" s="4">
        <f>100000+808080.8</f>
        <v>908080.8</v>
      </c>
      <c r="I18" s="4">
        <v>858585.85</v>
      </c>
      <c r="J18" s="4">
        <v>959595.96</v>
      </c>
      <c r="K18" s="60"/>
    </row>
    <row r="19" spans="1:12" ht="27" customHeight="1" thickBot="1">
      <c r="A19" s="57"/>
      <c r="B19" s="63"/>
      <c r="C19" s="63"/>
      <c r="D19" s="20" t="str">
        <f>D15</f>
        <v>внебюджетные источники</v>
      </c>
      <c r="E19" s="11">
        <f>F19+G19+H19+I19+J19</f>
        <v>0</v>
      </c>
      <c r="F19" s="4">
        <v>0</v>
      </c>
      <c r="G19" s="5">
        <v>0</v>
      </c>
      <c r="H19" s="4">
        <v>0</v>
      </c>
      <c r="I19" s="4">
        <v>0</v>
      </c>
      <c r="J19" s="4">
        <v>0</v>
      </c>
      <c r="K19" s="60"/>
    </row>
    <row r="20" spans="1:12" ht="27" customHeight="1" thickBot="1">
      <c r="A20" s="58"/>
      <c r="B20" s="64"/>
      <c r="C20" s="64"/>
      <c r="D20" s="21" t="s">
        <v>10</v>
      </c>
      <c r="E20" s="29">
        <f t="shared" ref="E20:J20" si="1">E17+E18+E19</f>
        <v>265546785.16</v>
      </c>
      <c r="F20" s="29">
        <f t="shared" si="1"/>
        <v>80000</v>
      </c>
      <c r="G20" s="36">
        <f t="shared" si="1"/>
        <v>2740522.55</v>
      </c>
      <c r="H20" s="29">
        <f>H17+H18+H19</f>
        <v>80908080.799999997</v>
      </c>
      <c r="I20" s="29">
        <f t="shared" si="1"/>
        <v>85858585.849999994</v>
      </c>
      <c r="J20" s="29">
        <f t="shared" si="1"/>
        <v>95959595.959999993</v>
      </c>
      <c r="K20" s="61"/>
    </row>
    <row r="21" spans="1:12" s="15" customFormat="1" ht="35.25" customHeight="1" thickBot="1">
      <c r="A21" s="56">
        <v>4</v>
      </c>
      <c r="B21" s="56" t="s">
        <v>13</v>
      </c>
      <c r="C21" s="56" t="s">
        <v>108</v>
      </c>
      <c r="D21" s="22" t="s">
        <v>7</v>
      </c>
      <c r="E21" s="11">
        <f>F21+G21+H21+I21+J21</f>
        <v>15435459.67</v>
      </c>
      <c r="F21" s="18">
        <v>2250496</v>
      </c>
      <c r="G21" s="6">
        <v>2613743.67</v>
      </c>
      <c r="H21" s="6">
        <v>2114244</v>
      </c>
      <c r="I21" s="6">
        <v>4228488</v>
      </c>
      <c r="J21" s="6">
        <v>4228488</v>
      </c>
      <c r="K21" s="59" t="s">
        <v>40</v>
      </c>
      <c r="L21" s="65"/>
    </row>
    <row r="22" spans="1:12" s="15" customFormat="1" ht="36" customHeight="1" thickBot="1">
      <c r="A22" s="57"/>
      <c r="B22" s="57"/>
      <c r="C22" s="57"/>
      <c r="D22" s="20" t="s">
        <v>8</v>
      </c>
      <c r="E22" s="11">
        <f>F22+G22+H22+I22+J22</f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60"/>
      <c r="L22" s="65"/>
    </row>
    <row r="23" spans="1:12" s="15" customFormat="1" ht="33" customHeight="1" thickBot="1">
      <c r="A23" s="57"/>
      <c r="B23" s="57"/>
      <c r="C23" s="57"/>
      <c r="D23" s="20" t="str">
        <f>D19</f>
        <v>внебюджетные источники</v>
      </c>
      <c r="E23" s="11">
        <f>F23+G23+H23+I23+J23</f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0"/>
      <c r="L23" s="65"/>
    </row>
    <row r="24" spans="1:12" s="15" customFormat="1" ht="54" customHeight="1" thickBot="1">
      <c r="A24" s="58"/>
      <c r="B24" s="58"/>
      <c r="C24" s="58"/>
      <c r="D24" s="21" t="s">
        <v>10</v>
      </c>
      <c r="E24" s="29">
        <f t="shared" ref="E24:J24" si="2">E21+E22+E23</f>
        <v>15435459.67</v>
      </c>
      <c r="F24" s="29">
        <f t="shared" si="2"/>
        <v>2250496</v>
      </c>
      <c r="G24" s="29">
        <f t="shared" si="2"/>
        <v>2613743.67</v>
      </c>
      <c r="H24" s="29">
        <f t="shared" si="2"/>
        <v>2114244</v>
      </c>
      <c r="I24" s="29">
        <f t="shared" si="2"/>
        <v>4228488</v>
      </c>
      <c r="J24" s="29">
        <f t="shared" si="2"/>
        <v>4228488</v>
      </c>
      <c r="K24" s="61"/>
      <c r="L24" s="65"/>
    </row>
    <row r="25" spans="1:12" s="13" customFormat="1" ht="37.5" customHeight="1" thickBot="1">
      <c r="A25" s="56">
        <v>5</v>
      </c>
      <c r="B25" s="62" t="s">
        <v>59</v>
      </c>
      <c r="C25" s="56" t="s">
        <v>108</v>
      </c>
      <c r="D25" s="22" t="s">
        <v>7</v>
      </c>
      <c r="E25" s="11">
        <f>F25+G25+H25+I25+J25</f>
        <v>200965.84</v>
      </c>
      <c r="F25" s="18">
        <v>200965.84</v>
      </c>
      <c r="G25" s="18">
        <v>0</v>
      </c>
      <c r="H25" s="18">
        <v>0</v>
      </c>
      <c r="I25" s="6">
        <v>0</v>
      </c>
      <c r="J25" s="6">
        <v>0</v>
      </c>
      <c r="K25" s="59" t="s">
        <v>41</v>
      </c>
    </row>
    <row r="26" spans="1:12" s="13" customFormat="1" ht="33.75" customHeight="1" thickBot="1">
      <c r="A26" s="57"/>
      <c r="B26" s="63"/>
      <c r="C26" s="57"/>
      <c r="D26" s="20" t="s">
        <v>8</v>
      </c>
      <c r="E26" s="11">
        <f>F26+G26+H26+I26+J26</f>
        <v>0</v>
      </c>
      <c r="F26" s="19">
        <v>0</v>
      </c>
      <c r="G26" s="5">
        <v>0</v>
      </c>
      <c r="H26" s="19">
        <v>0</v>
      </c>
      <c r="I26" s="19">
        <v>0</v>
      </c>
      <c r="J26" s="19">
        <v>0</v>
      </c>
      <c r="K26" s="60"/>
    </row>
    <row r="27" spans="1:12" s="13" customFormat="1" ht="25.5" customHeight="1" thickBot="1">
      <c r="A27" s="57"/>
      <c r="B27" s="63"/>
      <c r="C27" s="57"/>
      <c r="D27" s="22" t="str">
        <f>D23</f>
        <v>внебюджетные источники</v>
      </c>
      <c r="E27" s="11">
        <f>F27+G27+H27+I27+J27</f>
        <v>0</v>
      </c>
      <c r="F27" s="18">
        <v>0</v>
      </c>
      <c r="G27" s="6">
        <v>0</v>
      </c>
      <c r="H27" s="18">
        <v>0</v>
      </c>
      <c r="I27" s="18">
        <v>0</v>
      </c>
      <c r="J27" s="18">
        <v>0</v>
      </c>
      <c r="K27" s="60"/>
    </row>
    <row r="28" spans="1:12" s="13" customFormat="1" ht="31.5" customHeight="1" thickBot="1">
      <c r="A28" s="58"/>
      <c r="B28" s="64"/>
      <c r="C28" s="58"/>
      <c r="D28" s="21" t="s">
        <v>10</v>
      </c>
      <c r="E28" s="29">
        <f>E25+E26+E27</f>
        <v>200965.84</v>
      </c>
      <c r="F28" s="29">
        <f>F25+F26+F27</f>
        <v>200965.84</v>
      </c>
      <c r="G28" s="29">
        <f>G25+G26+G27</f>
        <v>0</v>
      </c>
      <c r="H28" s="29">
        <f>H27+H26+H25</f>
        <v>0</v>
      </c>
      <c r="I28" s="29">
        <f>I25+I26+I27</f>
        <v>0</v>
      </c>
      <c r="J28" s="29">
        <f>J25+J26+J27</f>
        <v>0</v>
      </c>
      <c r="K28" s="61"/>
    </row>
    <row r="29" spans="1:12" s="7" customFormat="1" ht="27" customHeight="1" thickBot="1">
      <c r="A29" s="56">
        <v>6</v>
      </c>
      <c r="B29" s="56" t="s">
        <v>14</v>
      </c>
      <c r="C29" s="56" t="s">
        <v>108</v>
      </c>
      <c r="D29" s="22" t="s">
        <v>7</v>
      </c>
      <c r="E29" s="11">
        <f>F29+G29+H29+I29+J29</f>
        <v>312000</v>
      </c>
      <c r="F29" s="18">
        <v>59600</v>
      </c>
      <c r="G29" s="18">
        <v>73600</v>
      </c>
      <c r="H29" s="18">
        <v>59600</v>
      </c>
      <c r="I29" s="18">
        <v>59600</v>
      </c>
      <c r="J29" s="18">
        <v>59600</v>
      </c>
      <c r="K29" s="59" t="s">
        <v>42</v>
      </c>
    </row>
    <row r="30" spans="1:12" s="15" customFormat="1" ht="27" customHeight="1" thickBot="1">
      <c r="A30" s="57"/>
      <c r="B30" s="57"/>
      <c r="C30" s="57"/>
      <c r="D30" s="20" t="s">
        <v>8</v>
      </c>
      <c r="E30" s="11">
        <f>F30+G30+H30+I30+J30</f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60"/>
    </row>
    <row r="31" spans="1:12" s="15" customFormat="1" ht="27" customHeight="1" thickBot="1">
      <c r="A31" s="57"/>
      <c r="B31" s="57"/>
      <c r="C31" s="57"/>
      <c r="D31" s="22" t="str">
        <f>D27</f>
        <v>внебюджетные источники</v>
      </c>
      <c r="E31" s="11">
        <f>F31+G31+H31+I31+J31</f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0"/>
    </row>
    <row r="32" spans="1:12" s="15" customFormat="1" ht="37.5" customHeight="1" thickBot="1">
      <c r="A32" s="58"/>
      <c r="B32" s="58"/>
      <c r="C32" s="58"/>
      <c r="D32" s="21" t="s">
        <v>10</v>
      </c>
      <c r="E32" s="29">
        <f t="shared" ref="E32:J32" si="3">E29+E30+E31</f>
        <v>312000</v>
      </c>
      <c r="F32" s="29">
        <f t="shared" si="3"/>
        <v>59600</v>
      </c>
      <c r="G32" s="29">
        <f t="shared" si="3"/>
        <v>73600</v>
      </c>
      <c r="H32" s="29">
        <f t="shared" si="3"/>
        <v>59600</v>
      </c>
      <c r="I32" s="29">
        <f t="shared" si="3"/>
        <v>59600</v>
      </c>
      <c r="J32" s="29">
        <f t="shared" si="3"/>
        <v>59600</v>
      </c>
      <c r="K32" s="61"/>
    </row>
    <row r="33" spans="1:11" s="15" customFormat="1" ht="27" customHeight="1" thickBot="1">
      <c r="A33" s="56">
        <v>7</v>
      </c>
      <c r="B33" s="56" t="s">
        <v>15</v>
      </c>
      <c r="C33" s="56" t="s">
        <v>108</v>
      </c>
      <c r="D33" s="22" t="s">
        <v>7</v>
      </c>
      <c r="E33" s="11">
        <f>F33+G33+H33+I33+J33</f>
        <v>29206086</v>
      </c>
      <c r="F33" s="18">
        <f>5804064+96000</f>
        <v>5900064</v>
      </c>
      <c r="G33" s="6">
        <v>3689340</v>
      </c>
      <c r="H33" s="18">
        <f>4185611+1623683+71000</f>
        <v>5880294</v>
      </c>
      <c r="I33" s="18">
        <f>4494386+1301908+78000</f>
        <v>5874294</v>
      </c>
      <c r="J33" s="18">
        <f>4722651+3061443+78000</f>
        <v>7862094</v>
      </c>
      <c r="K33" s="59" t="s">
        <v>57</v>
      </c>
    </row>
    <row r="34" spans="1:11" s="15" customFormat="1" ht="27" customHeight="1" thickBot="1">
      <c r="A34" s="57"/>
      <c r="B34" s="57"/>
      <c r="C34" s="57"/>
      <c r="D34" s="20" t="s">
        <v>8</v>
      </c>
      <c r="E34" s="11">
        <f>F34+G34+H34+I34+J34</f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60"/>
    </row>
    <row r="35" spans="1:11" s="15" customFormat="1" ht="27" customHeight="1" thickBot="1">
      <c r="A35" s="57"/>
      <c r="B35" s="57"/>
      <c r="C35" s="57"/>
      <c r="D35" s="22" t="str">
        <f>D31</f>
        <v>внебюджетные источники</v>
      </c>
      <c r="E35" s="11">
        <f>F35+G35+H35+I35+J35</f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0"/>
    </row>
    <row r="36" spans="1:11" s="15" customFormat="1" ht="57.75" customHeight="1" thickBot="1">
      <c r="A36" s="58"/>
      <c r="B36" s="58"/>
      <c r="C36" s="58"/>
      <c r="D36" s="21" t="s">
        <v>10</v>
      </c>
      <c r="E36" s="29">
        <f t="shared" ref="E36:J36" si="4">E33+E34+E35</f>
        <v>29206086</v>
      </c>
      <c r="F36" s="29">
        <f t="shared" si="4"/>
        <v>5900064</v>
      </c>
      <c r="G36" s="29">
        <f t="shared" si="4"/>
        <v>3689340</v>
      </c>
      <c r="H36" s="29">
        <f t="shared" si="4"/>
        <v>5880294</v>
      </c>
      <c r="I36" s="29">
        <f t="shared" si="4"/>
        <v>5874294</v>
      </c>
      <c r="J36" s="29">
        <f t="shared" si="4"/>
        <v>7862094</v>
      </c>
      <c r="K36" s="61"/>
    </row>
    <row r="37" spans="1:11" s="7" customFormat="1" ht="32.25" customHeight="1" thickBot="1">
      <c r="A37" s="56">
        <v>8</v>
      </c>
      <c r="B37" s="62" t="s">
        <v>16</v>
      </c>
      <c r="C37" s="56" t="s">
        <v>108</v>
      </c>
      <c r="D37" s="22" t="s">
        <v>7</v>
      </c>
      <c r="E37" s="11">
        <f>F37+G37+H37+I37+J37</f>
        <v>5369814</v>
      </c>
      <c r="F37" s="18">
        <v>955536</v>
      </c>
      <c r="G37" s="18">
        <v>1044360</v>
      </c>
      <c r="H37" s="18">
        <f>669500+10000+199800+244006</f>
        <v>1123306</v>
      </c>
      <c r="I37" s="18">
        <v>1123306</v>
      </c>
      <c r="J37" s="18">
        <v>1123306</v>
      </c>
      <c r="K37" s="59" t="s">
        <v>58</v>
      </c>
    </row>
    <row r="38" spans="1:11" s="7" customFormat="1" ht="27" customHeight="1" thickBot="1">
      <c r="A38" s="57"/>
      <c r="B38" s="63"/>
      <c r="C38" s="57"/>
      <c r="D38" s="20" t="s">
        <v>8</v>
      </c>
      <c r="E38" s="11">
        <f>F38+G38+H38+I38+J38</f>
        <v>0</v>
      </c>
      <c r="F38" s="19">
        <v>0</v>
      </c>
      <c r="G38" s="5">
        <v>0</v>
      </c>
      <c r="H38" s="19">
        <v>0</v>
      </c>
      <c r="I38" s="19">
        <v>0</v>
      </c>
      <c r="J38" s="19">
        <v>0</v>
      </c>
      <c r="K38" s="60"/>
    </row>
    <row r="39" spans="1:11" s="7" customFormat="1" ht="27" customHeight="1" thickBot="1">
      <c r="A39" s="57"/>
      <c r="B39" s="63"/>
      <c r="C39" s="57"/>
      <c r="D39" s="20" t="str">
        <f>D35</f>
        <v>внебюджетные источники</v>
      </c>
      <c r="E39" s="11">
        <f>F39+G39+H39+I39+J39</f>
        <v>0</v>
      </c>
      <c r="F39" s="19">
        <v>0</v>
      </c>
      <c r="G39" s="5">
        <v>0</v>
      </c>
      <c r="H39" s="19">
        <v>0</v>
      </c>
      <c r="I39" s="19">
        <v>0</v>
      </c>
      <c r="J39" s="19">
        <v>0</v>
      </c>
      <c r="K39" s="60"/>
    </row>
    <row r="40" spans="1:11" s="7" customFormat="1" ht="54" customHeight="1" thickBot="1">
      <c r="A40" s="58"/>
      <c r="B40" s="64"/>
      <c r="C40" s="58"/>
      <c r="D40" s="21" t="s">
        <v>10</v>
      </c>
      <c r="E40" s="29">
        <f t="shared" ref="E40:J40" si="5">E37+E38+E39</f>
        <v>5369814</v>
      </c>
      <c r="F40" s="29">
        <f t="shared" si="5"/>
        <v>955536</v>
      </c>
      <c r="G40" s="29">
        <f t="shared" si="5"/>
        <v>1044360</v>
      </c>
      <c r="H40" s="29">
        <f t="shared" si="5"/>
        <v>1123306</v>
      </c>
      <c r="I40" s="29">
        <f t="shared" si="5"/>
        <v>1123306</v>
      </c>
      <c r="J40" s="29">
        <f t="shared" si="5"/>
        <v>1123306</v>
      </c>
      <c r="K40" s="61"/>
    </row>
    <row r="41" spans="1:11" s="7" customFormat="1" ht="44.25" customHeight="1" thickBot="1">
      <c r="A41" s="56">
        <v>9</v>
      </c>
      <c r="B41" s="62" t="s">
        <v>60</v>
      </c>
      <c r="C41" s="62" t="s">
        <v>109</v>
      </c>
      <c r="D41" s="22" t="s">
        <v>7</v>
      </c>
      <c r="E41" s="11">
        <f>F41+G41+H41+I41+J41</f>
        <v>4027362</v>
      </c>
      <c r="F41" s="6">
        <v>716652</v>
      </c>
      <c r="G41" s="6">
        <v>783270</v>
      </c>
      <c r="H41" s="6">
        <f>485600+144600+212280</f>
        <v>842480</v>
      </c>
      <c r="I41" s="6">
        <v>842480</v>
      </c>
      <c r="J41" s="6">
        <v>842480</v>
      </c>
      <c r="K41" s="59" t="s">
        <v>47</v>
      </c>
    </row>
    <row r="42" spans="1:11" s="7" customFormat="1" ht="35.25" customHeight="1" thickBot="1">
      <c r="A42" s="57"/>
      <c r="B42" s="63"/>
      <c r="C42" s="63"/>
      <c r="D42" s="20" t="s">
        <v>8</v>
      </c>
      <c r="E42" s="11">
        <f>F42+G42+H42+I42+J42</f>
        <v>0</v>
      </c>
      <c r="F42" s="19">
        <v>0</v>
      </c>
      <c r="G42" s="5">
        <v>0</v>
      </c>
      <c r="H42" s="19">
        <v>0</v>
      </c>
      <c r="I42" s="19">
        <v>0</v>
      </c>
      <c r="J42" s="19">
        <v>0</v>
      </c>
      <c r="K42" s="60"/>
    </row>
    <row r="43" spans="1:11" s="7" customFormat="1" ht="33" customHeight="1" thickBot="1">
      <c r="A43" s="57"/>
      <c r="B43" s="63"/>
      <c r="C43" s="63"/>
      <c r="D43" s="22" t="str">
        <f>D39</f>
        <v>внебюджетные источники</v>
      </c>
      <c r="E43" s="11">
        <f>F43+G43+H43+I43+J43</f>
        <v>0</v>
      </c>
      <c r="F43" s="18">
        <v>0</v>
      </c>
      <c r="G43" s="6">
        <v>0</v>
      </c>
      <c r="H43" s="18">
        <v>0</v>
      </c>
      <c r="I43" s="18">
        <v>0</v>
      </c>
      <c r="J43" s="18">
        <v>0</v>
      </c>
      <c r="K43" s="60"/>
    </row>
    <row r="44" spans="1:11" s="7" customFormat="1" ht="77.25" customHeight="1" thickBot="1">
      <c r="A44" s="58"/>
      <c r="B44" s="64"/>
      <c r="C44" s="64"/>
      <c r="D44" s="21" t="s">
        <v>10</v>
      </c>
      <c r="E44" s="29">
        <f t="shared" ref="E44:J44" si="6">E41+E42+E43</f>
        <v>4027362</v>
      </c>
      <c r="F44" s="29">
        <f t="shared" si="6"/>
        <v>716652</v>
      </c>
      <c r="G44" s="29">
        <f t="shared" si="6"/>
        <v>783270</v>
      </c>
      <c r="H44" s="29">
        <f t="shared" si="6"/>
        <v>842480</v>
      </c>
      <c r="I44" s="29">
        <f t="shared" si="6"/>
        <v>842480</v>
      </c>
      <c r="J44" s="29">
        <f t="shared" si="6"/>
        <v>842480</v>
      </c>
      <c r="K44" s="61"/>
    </row>
    <row r="45" spans="1:11" s="13" customFormat="1" ht="27" customHeight="1" thickBot="1">
      <c r="A45" s="56">
        <v>10</v>
      </c>
      <c r="B45" s="56" t="s">
        <v>17</v>
      </c>
      <c r="C45" s="56" t="s">
        <v>18</v>
      </c>
      <c r="D45" s="22" t="s">
        <v>7</v>
      </c>
      <c r="E45" s="11">
        <f>F45+G45+H45+I45+J45</f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59" t="s">
        <v>19</v>
      </c>
    </row>
    <row r="46" spans="1:11" s="13" customFormat="1" ht="27" customHeight="1" thickBot="1">
      <c r="A46" s="57"/>
      <c r="B46" s="57"/>
      <c r="C46" s="57"/>
      <c r="D46" s="20" t="s">
        <v>8</v>
      </c>
      <c r="E46" s="11">
        <f>F46+G46+H46+I46+J46</f>
        <v>130955631.41</v>
      </c>
      <c r="F46" s="19">
        <f>25864404.01+70000+12000</f>
        <v>25946404.010000002</v>
      </c>
      <c r="G46" s="5">
        <v>28482727.399999999</v>
      </c>
      <c r="H46" s="19">
        <f>8000+1252200+2000+16000+379900+60000+15945000+66000+10000+4827000+40000+400000+5700+70000+800000+100000+28000+416800+221000+39700+348000+1809300+31700+84000+302000</f>
        <v>27262300</v>
      </c>
      <c r="I46" s="5">
        <f>8000+1252200+2000+16000+379900+15945000+10000+4827000+30300+348000+1818700</f>
        <v>24637100</v>
      </c>
      <c r="J46" s="5">
        <f>8000+1252200+2000+16000+379900+15945000+4827000+30300+348000+1818700</f>
        <v>24627100</v>
      </c>
      <c r="K46" s="60"/>
    </row>
    <row r="47" spans="1:11" s="13" customFormat="1" ht="27" customHeight="1" thickBot="1">
      <c r="A47" s="57"/>
      <c r="B47" s="57"/>
      <c r="C47" s="57"/>
      <c r="D47" s="22" t="str">
        <f>D43</f>
        <v>внебюджетные источники</v>
      </c>
      <c r="E47" s="11">
        <f>F47+G47+H47+I47+J47</f>
        <v>0</v>
      </c>
      <c r="F47" s="6">
        <v>0</v>
      </c>
      <c r="G47" s="6">
        <v>0</v>
      </c>
      <c r="H47" s="6">
        <v>0</v>
      </c>
      <c r="I47" s="18">
        <v>0</v>
      </c>
      <c r="J47" s="6">
        <v>0</v>
      </c>
      <c r="K47" s="60"/>
    </row>
    <row r="48" spans="1:11" s="13" customFormat="1" ht="27" customHeight="1" thickBot="1">
      <c r="A48" s="58"/>
      <c r="B48" s="58"/>
      <c r="C48" s="58"/>
      <c r="D48" s="21" t="s">
        <v>10</v>
      </c>
      <c r="E48" s="29">
        <f>E45+E46+E47</f>
        <v>130955631.41</v>
      </c>
      <c r="F48" s="29">
        <f>F46+F45+F47</f>
        <v>25946404.010000002</v>
      </c>
      <c r="G48" s="29">
        <f>G45+G46+G47</f>
        <v>28482727.399999999</v>
      </c>
      <c r="H48" s="29">
        <f>H45+H46+H47</f>
        <v>27262300</v>
      </c>
      <c r="I48" s="29">
        <f>I45+I46+I47</f>
        <v>24637100</v>
      </c>
      <c r="J48" s="29">
        <f>J45+J46+J47</f>
        <v>24627100</v>
      </c>
      <c r="K48" s="61"/>
    </row>
    <row r="49" spans="1:11" s="15" customFormat="1" ht="27" customHeight="1" thickBot="1">
      <c r="A49" s="56">
        <v>11</v>
      </c>
      <c r="B49" s="56" t="s">
        <v>20</v>
      </c>
      <c r="C49" s="56" t="s">
        <v>110</v>
      </c>
      <c r="D49" s="22" t="s">
        <v>7</v>
      </c>
      <c r="E49" s="11">
        <f>F49+G49+H49+I49+J49</f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59" t="s">
        <v>86</v>
      </c>
    </row>
    <row r="50" spans="1:11" s="15" customFormat="1" ht="27" customHeight="1" thickBot="1">
      <c r="A50" s="57"/>
      <c r="B50" s="57"/>
      <c r="C50" s="57"/>
      <c r="D50" s="20" t="s">
        <v>8</v>
      </c>
      <c r="E50" s="11">
        <f>F50+G50+H50+I50+J50</f>
        <v>2706782</v>
      </c>
      <c r="F50" s="5">
        <v>1055800</v>
      </c>
      <c r="G50" s="5">
        <v>1096982</v>
      </c>
      <c r="H50" s="5">
        <v>554000</v>
      </c>
      <c r="I50" s="5">
        <v>0</v>
      </c>
      <c r="J50" s="5">
        <v>0</v>
      </c>
      <c r="K50" s="60"/>
    </row>
    <row r="51" spans="1:11" s="15" customFormat="1" ht="27" customHeight="1" thickBot="1">
      <c r="A51" s="57"/>
      <c r="B51" s="57"/>
      <c r="C51" s="57"/>
      <c r="D51" s="22" t="str">
        <f>D47</f>
        <v>внебюджетные источники</v>
      </c>
      <c r="E51" s="11">
        <f>F51+G51+H51+I51+J51</f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0"/>
    </row>
    <row r="52" spans="1:11" s="15" customFormat="1" ht="27" customHeight="1" thickBot="1">
      <c r="A52" s="58"/>
      <c r="B52" s="58"/>
      <c r="C52" s="58"/>
      <c r="D52" s="21" t="s">
        <v>10</v>
      </c>
      <c r="E52" s="29">
        <f t="shared" ref="E52:J52" si="7">E49+E50+E51</f>
        <v>2706782</v>
      </c>
      <c r="F52" s="29">
        <f t="shared" si="7"/>
        <v>1055800</v>
      </c>
      <c r="G52" s="29">
        <f t="shared" si="7"/>
        <v>1096982</v>
      </c>
      <c r="H52" s="29">
        <f t="shared" si="7"/>
        <v>554000</v>
      </c>
      <c r="I52" s="29">
        <f t="shared" si="7"/>
        <v>0</v>
      </c>
      <c r="J52" s="29">
        <f t="shared" si="7"/>
        <v>0</v>
      </c>
      <c r="K52" s="61"/>
    </row>
    <row r="53" spans="1:11" s="15" customFormat="1" ht="27" customHeight="1" thickBot="1">
      <c r="A53" s="56">
        <v>12</v>
      </c>
      <c r="B53" s="56" t="s">
        <v>21</v>
      </c>
      <c r="C53" s="56" t="s">
        <v>22</v>
      </c>
      <c r="D53" s="22" t="s">
        <v>7</v>
      </c>
      <c r="E53" s="11">
        <f>F53+G53+H53+I53+J53</f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59" t="s">
        <v>19</v>
      </c>
    </row>
    <row r="54" spans="1:11" s="15" customFormat="1" ht="27" customHeight="1" thickBot="1">
      <c r="A54" s="57"/>
      <c r="B54" s="57"/>
      <c r="C54" s="57"/>
      <c r="D54" s="20" t="s">
        <v>8</v>
      </c>
      <c r="E54" s="11">
        <f>F54+G54+H54+I54+J54</f>
        <v>18447599</v>
      </c>
      <c r="F54" s="5">
        <v>3564700</v>
      </c>
      <c r="G54" s="5">
        <v>3946899</v>
      </c>
      <c r="H54" s="19">
        <f>2175000+648000+30000+7000+400000+660000+50000</f>
        <v>3970000</v>
      </c>
      <c r="I54" s="19">
        <f>2175000+648000+660000</f>
        <v>3483000</v>
      </c>
      <c r="J54" s="19">
        <v>3483000</v>
      </c>
      <c r="K54" s="60"/>
    </row>
    <row r="55" spans="1:11" s="15" customFormat="1" ht="27" customHeight="1" thickBot="1">
      <c r="A55" s="57"/>
      <c r="B55" s="57"/>
      <c r="C55" s="57"/>
      <c r="D55" s="22" t="str">
        <f>D51</f>
        <v>внебюджетные источники</v>
      </c>
      <c r="E55" s="11">
        <f>F55+G55+H55+I55+J55</f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0"/>
    </row>
    <row r="56" spans="1:11" s="15" customFormat="1" ht="27" customHeight="1" thickBot="1">
      <c r="A56" s="58"/>
      <c r="B56" s="58"/>
      <c r="C56" s="58"/>
      <c r="D56" s="21" t="s">
        <v>10</v>
      </c>
      <c r="E56" s="29">
        <f t="shared" ref="E56:J56" si="8">E53+E54+E55</f>
        <v>18447599</v>
      </c>
      <c r="F56" s="29">
        <f t="shared" si="8"/>
        <v>3564700</v>
      </c>
      <c r="G56" s="29">
        <f t="shared" si="8"/>
        <v>3946899</v>
      </c>
      <c r="H56" s="29">
        <f t="shared" si="8"/>
        <v>3970000</v>
      </c>
      <c r="I56" s="29">
        <f t="shared" si="8"/>
        <v>3483000</v>
      </c>
      <c r="J56" s="29">
        <f t="shared" si="8"/>
        <v>3483000</v>
      </c>
      <c r="K56" s="61"/>
    </row>
    <row r="57" spans="1:11" s="15" customFormat="1" ht="31.5" customHeight="1" thickBot="1">
      <c r="A57" s="56">
        <v>13</v>
      </c>
      <c r="B57" s="62" t="s">
        <v>91</v>
      </c>
      <c r="C57" s="62" t="s">
        <v>107</v>
      </c>
      <c r="D57" s="22" t="s">
        <v>7</v>
      </c>
      <c r="E57" s="11">
        <f>F57+G57+H57+I57+J57</f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59" t="s">
        <v>50</v>
      </c>
    </row>
    <row r="58" spans="1:11" s="15" customFormat="1" ht="29.25" customHeight="1" thickBot="1">
      <c r="A58" s="57"/>
      <c r="B58" s="63"/>
      <c r="C58" s="63"/>
      <c r="D58" s="20" t="str">
        <f>D54</f>
        <v>средства районного бюджета</v>
      </c>
      <c r="E58" s="11">
        <f>F58+G58+H58+I58+J58</f>
        <v>60000</v>
      </c>
      <c r="F58" s="5">
        <v>20000</v>
      </c>
      <c r="G58" s="5">
        <v>20000</v>
      </c>
      <c r="H58" s="5">
        <v>20000</v>
      </c>
      <c r="I58" s="5">
        <v>0</v>
      </c>
      <c r="J58" s="5">
        <v>0</v>
      </c>
      <c r="K58" s="60"/>
    </row>
    <row r="59" spans="1:11" s="15" customFormat="1" ht="27.75" customHeight="1" thickBot="1">
      <c r="A59" s="57"/>
      <c r="B59" s="63"/>
      <c r="C59" s="63"/>
      <c r="D59" s="22" t="str">
        <f>D55</f>
        <v>внебюджетные источники</v>
      </c>
      <c r="E59" s="11">
        <f>F59+G59+H59+I59+J59</f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0"/>
    </row>
    <row r="60" spans="1:11" s="15" customFormat="1" ht="28.5" customHeight="1" thickBot="1">
      <c r="A60" s="58"/>
      <c r="B60" s="64"/>
      <c r="C60" s="64"/>
      <c r="D60" s="21" t="s">
        <v>10</v>
      </c>
      <c r="E60" s="29">
        <f t="shared" ref="E60:J60" si="9">E57+E58+E59</f>
        <v>60000</v>
      </c>
      <c r="F60" s="29">
        <f t="shared" si="9"/>
        <v>20000</v>
      </c>
      <c r="G60" s="29">
        <f t="shared" si="9"/>
        <v>20000</v>
      </c>
      <c r="H60" s="29">
        <f t="shared" si="9"/>
        <v>20000</v>
      </c>
      <c r="I60" s="29">
        <f t="shared" si="9"/>
        <v>0</v>
      </c>
      <c r="J60" s="29">
        <f t="shared" si="9"/>
        <v>0</v>
      </c>
      <c r="K60" s="61"/>
    </row>
    <row r="61" spans="1:11" s="13" customFormat="1" ht="27" customHeight="1" thickBot="1">
      <c r="A61" s="56">
        <v>14</v>
      </c>
      <c r="B61" s="56" t="s">
        <v>23</v>
      </c>
      <c r="C61" s="56" t="s">
        <v>111</v>
      </c>
      <c r="D61" s="22" t="s">
        <v>7</v>
      </c>
      <c r="E61" s="11">
        <f>F61+G61+H61+I61+J61</f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59" t="s">
        <v>24</v>
      </c>
    </row>
    <row r="62" spans="1:11" s="13" customFormat="1" ht="27" customHeight="1" thickBot="1">
      <c r="A62" s="57"/>
      <c r="B62" s="57"/>
      <c r="C62" s="57"/>
      <c r="D62" s="20" t="s">
        <v>8</v>
      </c>
      <c r="E62" s="11">
        <f>F62+G62+H62+I62+J62</f>
        <v>5383620</v>
      </c>
      <c r="F62" s="5">
        <v>1734915</v>
      </c>
      <c r="G62" s="5">
        <v>1797105</v>
      </c>
      <c r="H62" s="19">
        <v>1851600</v>
      </c>
      <c r="I62" s="5">
        <v>0</v>
      </c>
      <c r="J62" s="5">
        <v>0</v>
      </c>
      <c r="K62" s="60"/>
    </row>
    <row r="63" spans="1:11" s="13" customFormat="1" ht="27" customHeight="1" thickBot="1">
      <c r="A63" s="57"/>
      <c r="B63" s="57"/>
      <c r="C63" s="57"/>
      <c r="D63" s="22" t="str">
        <f>D59</f>
        <v>внебюджетные источники</v>
      </c>
      <c r="E63" s="11">
        <f>F63+G63+H63+I63+J63</f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0"/>
    </row>
    <row r="64" spans="1:11" s="13" customFormat="1" ht="57" customHeight="1" thickBot="1">
      <c r="A64" s="58"/>
      <c r="B64" s="58"/>
      <c r="C64" s="58"/>
      <c r="D64" s="21" t="s">
        <v>10</v>
      </c>
      <c r="E64" s="29">
        <f>E63+E63+E62+E61</f>
        <v>5383620</v>
      </c>
      <c r="F64" s="29">
        <f>F61+F62+F63</f>
        <v>1734915</v>
      </c>
      <c r="G64" s="29">
        <f>G61+G62+G63</f>
        <v>1797105</v>
      </c>
      <c r="H64" s="29">
        <f>H61+H62+H63</f>
        <v>1851600</v>
      </c>
      <c r="I64" s="29">
        <f>I61+I62+I63</f>
        <v>0</v>
      </c>
      <c r="J64" s="29">
        <f>J61+J62+J63</f>
        <v>0</v>
      </c>
      <c r="K64" s="61"/>
    </row>
    <row r="65" spans="1:11" s="15" customFormat="1" ht="27" customHeight="1" thickBot="1">
      <c r="A65" s="56">
        <v>15</v>
      </c>
      <c r="B65" s="56" t="s">
        <v>38</v>
      </c>
      <c r="C65" s="56" t="s">
        <v>113</v>
      </c>
      <c r="D65" s="22" t="s">
        <v>7</v>
      </c>
      <c r="E65" s="11">
        <f>F65+G65+H65+I65+J65</f>
        <v>2000</v>
      </c>
      <c r="F65" s="6">
        <v>400</v>
      </c>
      <c r="G65" s="6">
        <v>400</v>
      </c>
      <c r="H65" s="6">
        <v>400</v>
      </c>
      <c r="I65" s="6">
        <v>400</v>
      </c>
      <c r="J65" s="6">
        <v>400</v>
      </c>
      <c r="K65" s="59" t="s">
        <v>25</v>
      </c>
    </row>
    <row r="66" spans="1:11" s="15" customFormat="1" ht="27" customHeight="1" thickBot="1">
      <c r="A66" s="57"/>
      <c r="B66" s="57"/>
      <c r="C66" s="57"/>
      <c r="D66" s="20" t="s">
        <v>8</v>
      </c>
      <c r="E66" s="11">
        <f>F66+G66+H66+I66+J66</f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60"/>
    </row>
    <row r="67" spans="1:11" s="15" customFormat="1" ht="27" customHeight="1" thickBot="1">
      <c r="A67" s="57"/>
      <c r="B67" s="57"/>
      <c r="C67" s="57"/>
      <c r="D67" s="23" t="str">
        <f>D63</f>
        <v>внебюджетные источники</v>
      </c>
      <c r="E67" s="11">
        <f>F67+G67+H67+I67+J67</f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60"/>
    </row>
    <row r="68" spans="1:11" s="15" customFormat="1" ht="57.75" customHeight="1" thickBot="1">
      <c r="A68" s="58"/>
      <c r="B68" s="58"/>
      <c r="C68" s="58"/>
      <c r="D68" s="24" t="s">
        <v>10</v>
      </c>
      <c r="E68" s="30">
        <f>E67+E66+E65</f>
        <v>2000</v>
      </c>
      <c r="F68" s="30">
        <f>F65+F66+F67</f>
        <v>400</v>
      </c>
      <c r="G68" s="30">
        <f>G65+G66+G67</f>
        <v>400</v>
      </c>
      <c r="H68" s="30">
        <f>H65+H66+H67</f>
        <v>400</v>
      </c>
      <c r="I68" s="30">
        <f>I65+I66+I67</f>
        <v>400</v>
      </c>
      <c r="J68" s="30">
        <f>J65+J66+J67</f>
        <v>400</v>
      </c>
      <c r="K68" s="61"/>
    </row>
    <row r="69" spans="1:11" s="13" customFormat="1" ht="27" customHeight="1" thickBot="1">
      <c r="A69" s="56">
        <v>16</v>
      </c>
      <c r="B69" s="56" t="s">
        <v>26</v>
      </c>
      <c r="C69" s="56" t="s">
        <v>112</v>
      </c>
      <c r="D69" s="22" t="s">
        <v>7</v>
      </c>
      <c r="E69" s="11">
        <f>F69+G69+H69+I69+J69</f>
        <v>2684907</v>
      </c>
      <c r="F69" s="6">
        <v>477768</v>
      </c>
      <c r="G69" s="6">
        <v>522180</v>
      </c>
      <c r="H69" s="6">
        <f>317000+94600+150053</f>
        <v>561653</v>
      </c>
      <c r="I69" s="6">
        <v>561653</v>
      </c>
      <c r="J69" s="6">
        <v>561653</v>
      </c>
      <c r="K69" s="59" t="s">
        <v>44</v>
      </c>
    </row>
    <row r="70" spans="1:11" s="13" customFormat="1" ht="27" customHeight="1" thickBot="1">
      <c r="A70" s="57"/>
      <c r="B70" s="57"/>
      <c r="C70" s="57"/>
      <c r="D70" s="20" t="s">
        <v>8</v>
      </c>
      <c r="E70" s="11">
        <f>F70+G70+H70+I70+J70</f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60"/>
    </row>
    <row r="71" spans="1:11" s="13" customFormat="1" ht="27" customHeight="1" thickBot="1">
      <c r="A71" s="57"/>
      <c r="B71" s="57"/>
      <c r="C71" s="57"/>
      <c r="D71" s="22" t="str">
        <f>D67</f>
        <v>внебюджетные источники</v>
      </c>
      <c r="E71" s="11">
        <f>F71+G71+H71+I71+J71</f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0"/>
    </row>
    <row r="72" spans="1:11" s="13" customFormat="1" ht="26.25" customHeight="1" thickBot="1">
      <c r="A72" s="58"/>
      <c r="B72" s="58"/>
      <c r="C72" s="58"/>
      <c r="D72" s="21" t="s">
        <v>10</v>
      </c>
      <c r="E72" s="29">
        <f>E71+E70+E69</f>
        <v>2684907</v>
      </c>
      <c r="F72" s="29">
        <f>F69+F70+F71</f>
        <v>477768</v>
      </c>
      <c r="G72" s="29">
        <f>G69+G70+G71</f>
        <v>522180</v>
      </c>
      <c r="H72" s="29">
        <f>H69+H70+H71</f>
        <v>561653</v>
      </c>
      <c r="I72" s="29">
        <f>I69+I70+I71</f>
        <v>561653</v>
      </c>
      <c r="J72" s="29">
        <f>J69+J70+J71</f>
        <v>561653</v>
      </c>
      <c r="K72" s="61"/>
    </row>
    <row r="73" spans="1:11" s="15" customFormat="1" ht="33" customHeight="1" thickBot="1">
      <c r="A73" s="56">
        <v>17</v>
      </c>
      <c r="B73" s="56" t="s">
        <v>27</v>
      </c>
      <c r="C73" s="56" t="s">
        <v>114</v>
      </c>
      <c r="D73" s="20" t="s">
        <v>7</v>
      </c>
      <c r="E73" s="11">
        <f>F73+G73+H73+I73+J73</f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9" t="s">
        <v>28</v>
      </c>
    </row>
    <row r="74" spans="1:11" s="15" customFormat="1" ht="37.5" customHeight="1" thickBot="1">
      <c r="A74" s="57"/>
      <c r="B74" s="57"/>
      <c r="C74" s="57"/>
      <c r="D74" s="20" t="s">
        <v>8</v>
      </c>
      <c r="E74" s="11">
        <f>F74+G74+H74+I74+J74</f>
        <v>60000</v>
      </c>
      <c r="F74" s="5">
        <v>20000</v>
      </c>
      <c r="G74" s="5">
        <v>20000</v>
      </c>
      <c r="H74" s="5">
        <v>20000</v>
      </c>
      <c r="I74" s="19">
        <v>0</v>
      </c>
      <c r="J74" s="5">
        <v>0</v>
      </c>
      <c r="K74" s="60"/>
    </row>
    <row r="75" spans="1:11" s="15" customFormat="1" ht="39" customHeight="1" thickBot="1">
      <c r="A75" s="57"/>
      <c r="B75" s="57"/>
      <c r="C75" s="57"/>
      <c r="D75" s="22" t="str">
        <f>D71</f>
        <v>внебюджетные источники</v>
      </c>
      <c r="E75" s="11">
        <f>F75+G75+H75+I75+J75</f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0"/>
    </row>
    <row r="76" spans="1:11" s="15" customFormat="1" ht="52.5" customHeight="1" thickBot="1">
      <c r="A76" s="58"/>
      <c r="B76" s="58"/>
      <c r="C76" s="58"/>
      <c r="D76" s="21" t="s">
        <v>10</v>
      </c>
      <c r="E76" s="29">
        <f>E75+E74+E73</f>
        <v>60000</v>
      </c>
      <c r="F76" s="29">
        <f>F73+F74+F75</f>
        <v>20000</v>
      </c>
      <c r="G76" s="29">
        <f>G73+G74+G75</f>
        <v>20000</v>
      </c>
      <c r="H76" s="29">
        <f>H73+H74+H75</f>
        <v>20000</v>
      </c>
      <c r="I76" s="29">
        <f>I73+I74+I75</f>
        <v>0</v>
      </c>
      <c r="J76" s="29">
        <f>J73+J74+J75</f>
        <v>0</v>
      </c>
      <c r="K76" s="61"/>
    </row>
    <row r="77" spans="1:11" s="15" customFormat="1" ht="33" customHeight="1" thickBot="1">
      <c r="A77" s="56">
        <v>18</v>
      </c>
      <c r="B77" s="56" t="s">
        <v>66</v>
      </c>
      <c r="C77" s="56" t="s">
        <v>115</v>
      </c>
      <c r="D77" s="20" t="s">
        <v>7</v>
      </c>
      <c r="E77" s="11">
        <f>F77+G77+H77+I77+J77</f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9"/>
    </row>
    <row r="78" spans="1:11" s="15" customFormat="1" ht="35.25" customHeight="1" thickBot="1">
      <c r="A78" s="57"/>
      <c r="B78" s="57"/>
      <c r="C78" s="57"/>
      <c r="D78" s="20" t="s">
        <v>8</v>
      </c>
      <c r="E78" s="11">
        <f>F78+G78+H78+I78+J78</f>
        <v>103362.53</v>
      </c>
      <c r="F78" s="5">
        <v>23500</v>
      </c>
      <c r="G78" s="5">
        <v>37862.53</v>
      </c>
      <c r="H78" s="5">
        <v>42000</v>
      </c>
      <c r="I78" s="5">
        <v>0</v>
      </c>
      <c r="J78" s="5">
        <v>0</v>
      </c>
      <c r="K78" s="60"/>
    </row>
    <row r="79" spans="1:11" s="15" customFormat="1" ht="33" customHeight="1" thickBot="1">
      <c r="A79" s="57"/>
      <c r="B79" s="57"/>
      <c r="C79" s="57"/>
      <c r="D79" s="20" t="str">
        <f>D75</f>
        <v>внебюджетные источники</v>
      </c>
      <c r="E79" s="11">
        <f>F79+G79+H79+I79+J79</f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60"/>
    </row>
    <row r="80" spans="1:11" s="15" customFormat="1" ht="25.5" customHeight="1" thickBot="1">
      <c r="A80" s="58"/>
      <c r="B80" s="58"/>
      <c r="C80" s="58"/>
      <c r="D80" s="21" t="s">
        <v>29</v>
      </c>
      <c r="E80" s="29">
        <f>E79+E78+E77</f>
        <v>103362.53</v>
      </c>
      <c r="F80" s="29">
        <f>F77+F78+F79</f>
        <v>23500</v>
      </c>
      <c r="G80" s="29">
        <f>G77+G78+G79</f>
        <v>37862.53</v>
      </c>
      <c r="H80" s="29">
        <f>H77+H78+H79</f>
        <v>42000</v>
      </c>
      <c r="I80" s="29">
        <f>I77+I78+I79</f>
        <v>0</v>
      </c>
      <c r="J80" s="29">
        <f>J77+J78+J79</f>
        <v>0</v>
      </c>
      <c r="K80" s="61"/>
    </row>
    <row r="81" spans="1:11" s="15" customFormat="1" ht="27" customHeight="1" thickBot="1">
      <c r="A81" s="56">
        <v>19</v>
      </c>
      <c r="B81" s="56" t="s">
        <v>31</v>
      </c>
      <c r="C81" s="56" t="s">
        <v>107</v>
      </c>
      <c r="D81" s="20" t="s">
        <v>7</v>
      </c>
      <c r="E81" s="11">
        <f>F81+G81+H81+I81+J81</f>
        <v>3822435</v>
      </c>
      <c r="F81" s="5">
        <v>691065</v>
      </c>
      <c r="G81" s="5">
        <v>644994</v>
      </c>
      <c r="H81" s="5">
        <v>828792</v>
      </c>
      <c r="I81" s="5">
        <v>828792</v>
      </c>
      <c r="J81" s="5">
        <v>828792</v>
      </c>
      <c r="K81" s="60" t="s">
        <v>37</v>
      </c>
    </row>
    <row r="82" spans="1:11" s="15" customFormat="1" ht="27" customHeight="1" thickBot="1">
      <c r="A82" s="57"/>
      <c r="B82" s="57"/>
      <c r="C82" s="57"/>
      <c r="D82" s="20" t="s">
        <v>8</v>
      </c>
      <c r="E82" s="11">
        <f>F82+G82+H82+I82+J82</f>
        <v>1528974</v>
      </c>
      <c r="F82" s="5">
        <v>276426</v>
      </c>
      <c r="G82" s="5">
        <v>257997.6</v>
      </c>
      <c r="H82" s="5">
        <v>331516.79999999999</v>
      </c>
      <c r="I82" s="5">
        <v>331516.79999999999</v>
      </c>
      <c r="J82" s="5">
        <v>331516.79999999999</v>
      </c>
      <c r="K82" s="60"/>
    </row>
    <row r="83" spans="1:11" s="15" customFormat="1" ht="27" customHeight="1" thickBot="1">
      <c r="A83" s="57"/>
      <c r="B83" s="57"/>
      <c r="C83" s="57"/>
      <c r="D83" s="20" t="str">
        <f>D79</f>
        <v>внебюджетные источники</v>
      </c>
      <c r="E83" s="11">
        <f>F83+G83+H83+I83+J83</f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60"/>
    </row>
    <row r="84" spans="1:11" s="15" customFormat="1" ht="26.25" customHeight="1" thickBot="1">
      <c r="A84" s="58"/>
      <c r="B84" s="58"/>
      <c r="C84" s="58"/>
      <c r="D84" s="21" t="s">
        <v>29</v>
      </c>
      <c r="E84" s="29">
        <f>E83+E82+E81</f>
        <v>5351409</v>
      </c>
      <c r="F84" s="29">
        <f>F81+F82+F83</f>
        <v>967491</v>
      </c>
      <c r="G84" s="29">
        <f>G81+G82+G83</f>
        <v>902991.6</v>
      </c>
      <c r="H84" s="29">
        <f>H81+H82+H83</f>
        <v>1160308.8</v>
      </c>
      <c r="I84" s="29">
        <f>I81+I82+I83</f>
        <v>1160308.8</v>
      </c>
      <c r="J84" s="29">
        <f>J81+J82+J83</f>
        <v>1160308.8</v>
      </c>
      <c r="K84" s="61"/>
    </row>
    <row r="85" spans="1:11" s="15" customFormat="1" ht="41.25" customHeight="1" thickBot="1">
      <c r="A85" s="56">
        <v>20</v>
      </c>
      <c r="B85" s="56" t="s">
        <v>46</v>
      </c>
      <c r="C85" s="56" t="s">
        <v>32</v>
      </c>
      <c r="D85" s="20" t="s">
        <v>80</v>
      </c>
      <c r="E85" s="11">
        <f>F85+G85+H85+I85+J85</f>
        <v>125273</v>
      </c>
      <c r="F85" s="5">
        <v>14155</v>
      </c>
      <c r="G85" s="5">
        <v>103029</v>
      </c>
      <c r="H85" s="5">
        <v>2717</v>
      </c>
      <c r="I85" s="5">
        <v>2844</v>
      </c>
      <c r="J85" s="5">
        <v>2528</v>
      </c>
      <c r="K85" s="59" t="s">
        <v>71</v>
      </c>
    </row>
    <row r="86" spans="1:11" s="15" customFormat="1" ht="27" customHeight="1" thickBot="1">
      <c r="A86" s="57"/>
      <c r="B86" s="57"/>
      <c r="C86" s="57"/>
      <c r="D86" s="20" t="s">
        <v>8</v>
      </c>
      <c r="E86" s="11">
        <f>F86+G86+H86+I86+J86</f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60"/>
    </row>
    <row r="87" spans="1:11" s="15" customFormat="1" ht="27" customHeight="1" thickBot="1">
      <c r="A87" s="57"/>
      <c r="B87" s="57"/>
      <c r="C87" s="57"/>
      <c r="D87" s="20" t="str">
        <f>D83</f>
        <v>внебюджетные источники</v>
      </c>
      <c r="E87" s="11">
        <f>F87+G87+H87+I87+J87</f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60"/>
    </row>
    <row r="88" spans="1:11" s="15" customFormat="1" ht="45.75" customHeight="1" thickBot="1">
      <c r="A88" s="58"/>
      <c r="B88" s="58"/>
      <c r="C88" s="58"/>
      <c r="D88" s="21" t="s">
        <v>29</v>
      </c>
      <c r="E88" s="29">
        <f>E87+E86+E85</f>
        <v>125273</v>
      </c>
      <c r="F88" s="29">
        <f>F85+F86+F87</f>
        <v>14155</v>
      </c>
      <c r="G88" s="29">
        <f>G85+G86+G87</f>
        <v>103029</v>
      </c>
      <c r="H88" s="29">
        <f>H85+H86+H87</f>
        <v>2717</v>
      </c>
      <c r="I88" s="29">
        <f>I85+I86+I87</f>
        <v>2844</v>
      </c>
      <c r="J88" s="29">
        <f>J85+J86+J87</f>
        <v>2528</v>
      </c>
      <c r="K88" s="61"/>
    </row>
    <row r="89" spans="1:11" s="15" customFormat="1" ht="38.25" customHeight="1" thickBot="1">
      <c r="A89" s="56">
        <v>21</v>
      </c>
      <c r="B89" s="56" t="s">
        <v>33</v>
      </c>
      <c r="C89" s="56" t="s">
        <v>32</v>
      </c>
      <c r="D89" s="20" t="s">
        <v>80</v>
      </c>
      <c r="E89" s="11">
        <f>F89+G89+H89+I89+J89</f>
        <v>2754931</v>
      </c>
      <c r="F89" s="5">
        <v>454670</v>
      </c>
      <c r="G89" s="5">
        <v>503077</v>
      </c>
      <c r="H89" s="5">
        <f>395850+117130+61754</f>
        <v>574734</v>
      </c>
      <c r="I89" s="5">
        <f>424400+128200+48039</f>
        <v>600639</v>
      </c>
      <c r="J89" s="5">
        <f>450000+135900+35911</f>
        <v>621811</v>
      </c>
      <c r="K89" s="59" t="s">
        <v>49</v>
      </c>
    </row>
    <row r="90" spans="1:11" s="15" customFormat="1" ht="27" customHeight="1" thickBot="1">
      <c r="A90" s="57"/>
      <c r="B90" s="57"/>
      <c r="C90" s="57"/>
      <c r="D90" s="20" t="s">
        <v>8</v>
      </c>
      <c r="E90" s="11">
        <f>F90+G90+H90+I90+J90</f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60"/>
    </row>
    <row r="91" spans="1:11" s="15" customFormat="1" ht="27" customHeight="1" thickBot="1">
      <c r="A91" s="57"/>
      <c r="B91" s="57"/>
      <c r="C91" s="57"/>
      <c r="D91" s="20" t="str">
        <f>D87</f>
        <v>внебюджетные источники</v>
      </c>
      <c r="E91" s="11">
        <f>F91+G91+H91+I91+J91</f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60"/>
    </row>
    <row r="92" spans="1:11" s="15" customFormat="1" ht="27" customHeight="1" thickBot="1">
      <c r="A92" s="58"/>
      <c r="B92" s="58"/>
      <c r="C92" s="58"/>
      <c r="D92" s="21" t="s">
        <v>29</v>
      </c>
      <c r="E92" s="29">
        <f>E91+E90+E89</f>
        <v>2754931</v>
      </c>
      <c r="F92" s="29">
        <f>F89+F90+F91</f>
        <v>454670</v>
      </c>
      <c r="G92" s="29">
        <f>G89+G90+G91</f>
        <v>503077</v>
      </c>
      <c r="H92" s="29">
        <f>H89+H90+H91</f>
        <v>574734</v>
      </c>
      <c r="I92" s="29">
        <f>I89+I90+I91</f>
        <v>600639</v>
      </c>
      <c r="J92" s="29">
        <f>J89+J90+J91</f>
        <v>621811</v>
      </c>
      <c r="K92" s="61"/>
    </row>
    <row r="93" spans="1:11" s="15" customFormat="1" ht="27" customHeight="1" thickBot="1">
      <c r="A93" s="56">
        <v>22</v>
      </c>
      <c r="B93" s="56" t="s">
        <v>34</v>
      </c>
      <c r="C93" s="56" t="s">
        <v>115</v>
      </c>
      <c r="D93" s="20" t="s">
        <v>7</v>
      </c>
      <c r="E93" s="11">
        <f>F93+G93+H93+I93+J93</f>
        <v>615068.75</v>
      </c>
      <c r="F93" s="5">
        <v>78547.73</v>
      </c>
      <c r="G93" s="5">
        <v>191614.65</v>
      </c>
      <c r="H93" s="5">
        <v>127743.1</v>
      </c>
      <c r="I93" s="5">
        <v>114968.79</v>
      </c>
      <c r="J93" s="5">
        <v>102194.48</v>
      </c>
      <c r="K93" s="59" t="s">
        <v>55</v>
      </c>
    </row>
    <row r="94" spans="1:11" s="15" customFormat="1" ht="27" customHeight="1" thickBot="1">
      <c r="A94" s="57"/>
      <c r="B94" s="57"/>
      <c r="C94" s="57"/>
      <c r="D94" s="20" t="s">
        <v>8</v>
      </c>
      <c r="E94" s="11">
        <f>F94+G94+H94+I94+J94</f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60"/>
    </row>
    <row r="95" spans="1:11" s="15" customFormat="1" ht="27" customHeight="1" thickBot="1">
      <c r="A95" s="57"/>
      <c r="B95" s="57"/>
      <c r="C95" s="57"/>
      <c r="D95" s="20" t="str">
        <f>D91</f>
        <v>внебюджетные источники</v>
      </c>
      <c r="E95" s="11">
        <f>F95+G95+H95+I95+J95</f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60"/>
    </row>
    <row r="96" spans="1:11" s="15" customFormat="1" ht="27" customHeight="1" thickBot="1">
      <c r="A96" s="58"/>
      <c r="B96" s="58"/>
      <c r="C96" s="58"/>
      <c r="D96" s="21" t="s">
        <v>29</v>
      </c>
      <c r="E96" s="3">
        <f>E95+E94+E93</f>
        <v>615068.75</v>
      </c>
      <c r="F96" s="3">
        <f>F93+F94+F95</f>
        <v>78547.73</v>
      </c>
      <c r="G96" s="3">
        <f>G93+G94+G95</f>
        <v>191614.65</v>
      </c>
      <c r="H96" s="3">
        <f>H93+H94+H95</f>
        <v>127743.1</v>
      </c>
      <c r="I96" s="3">
        <f>I93+I94+I95</f>
        <v>114968.79</v>
      </c>
      <c r="J96" s="3">
        <f>J93+J94+J95</f>
        <v>102194.48</v>
      </c>
      <c r="K96" s="61"/>
    </row>
    <row r="97" spans="1:11" s="15" customFormat="1" ht="27" customHeight="1" thickBot="1">
      <c r="A97" s="56">
        <v>23</v>
      </c>
      <c r="B97" s="56" t="s">
        <v>87</v>
      </c>
      <c r="C97" s="56" t="s">
        <v>88</v>
      </c>
      <c r="D97" s="20" t="s">
        <v>7</v>
      </c>
      <c r="E97" s="11">
        <f>F97+G97+H97+I97+J97</f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9" t="s">
        <v>51</v>
      </c>
    </row>
    <row r="98" spans="1:11" s="15" customFormat="1" ht="27" customHeight="1" thickBot="1">
      <c r="A98" s="57"/>
      <c r="B98" s="57"/>
      <c r="C98" s="57"/>
      <c r="D98" s="20" t="s">
        <v>8</v>
      </c>
      <c r="E98" s="11">
        <f>F98+G98+H98+I98+J98</f>
        <v>23810630.960000001</v>
      </c>
      <c r="F98" s="19">
        <v>6477030.96</v>
      </c>
      <c r="G98" s="19">
        <v>4594000</v>
      </c>
      <c r="H98" s="19">
        <f>70000+50000+67300+10000+140000+670000+180000+88000+838000+2820000</f>
        <v>4933300</v>
      </c>
      <c r="I98" s="19">
        <v>3813300</v>
      </c>
      <c r="J98" s="19">
        <v>3993000</v>
      </c>
      <c r="K98" s="60"/>
    </row>
    <row r="99" spans="1:11" s="15" customFormat="1" ht="27" customHeight="1" thickBot="1">
      <c r="A99" s="57"/>
      <c r="B99" s="57"/>
      <c r="C99" s="57"/>
      <c r="D99" s="20" t="str">
        <f>D95</f>
        <v>внебюджетные источники</v>
      </c>
      <c r="E99" s="11">
        <f>F99+G99+H99+I99+J99</f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60"/>
    </row>
    <row r="100" spans="1:11" s="15" customFormat="1" ht="42.75" customHeight="1" thickBot="1">
      <c r="A100" s="58"/>
      <c r="B100" s="58"/>
      <c r="C100" s="58"/>
      <c r="D100" s="21" t="s">
        <v>29</v>
      </c>
      <c r="E100" s="29">
        <f>E99+E98+E97</f>
        <v>23810630.960000001</v>
      </c>
      <c r="F100" s="29">
        <f>F97+F98+F99</f>
        <v>6477030.96</v>
      </c>
      <c r="G100" s="29">
        <f>G97+G98+G99</f>
        <v>4594000</v>
      </c>
      <c r="H100" s="29">
        <f>H97+H98</f>
        <v>4933300</v>
      </c>
      <c r="I100" s="29">
        <f>I97+I98+I99</f>
        <v>3813300</v>
      </c>
      <c r="J100" s="29">
        <f>J97+J98+J99</f>
        <v>3993000</v>
      </c>
      <c r="K100" s="61"/>
    </row>
    <row r="101" spans="1:11" s="15" customFormat="1" ht="27" customHeight="1" thickBot="1">
      <c r="A101" s="56">
        <v>24</v>
      </c>
      <c r="B101" s="56" t="s">
        <v>83</v>
      </c>
      <c r="C101" s="56" t="s">
        <v>116</v>
      </c>
      <c r="D101" s="20" t="s">
        <v>7</v>
      </c>
      <c r="E101" s="11">
        <f>F101+G101+H101+I101+J101</f>
        <v>31022471.539999999</v>
      </c>
      <c r="F101" s="19">
        <f>10034683.33</f>
        <v>10034683.33</v>
      </c>
      <c r="G101" s="19">
        <v>5465637.5700000003</v>
      </c>
      <c r="H101" s="19">
        <v>7922150.6399999997</v>
      </c>
      <c r="I101" s="17">
        <v>0</v>
      </c>
      <c r="J101" s="11">
        <v>7600000</v>
      </c>
      <c r="K101" s="74"/>
    </row>
    <row r="102" spans="1:11" s="15" customFormat="1" ht="41.25" customHeight="1" thickBot="1">
      <c r="A102" s="57"/>
      <c r="B102" s="57"/>
      <c r="C102" s="57"/>
      <c r="D102" s="20" t="s">
        <v>8</v>
      </c>
      <c r="E102" s="11">
        <f>F102+G102+H102+I102+J102</f>
        <v>4277217.9700000007</v>
      </c>
      <c r="F102" s="19">
        <f>429352.11+874098.63+101364.43+399.73+257297.4-3.99</f>
        <v>1662508.3099999998</v>
      </c>
      <c r="G102" s="19">
        <v>2049581.51</v>
      </c>
      <c r="H102" s="19">
        <f>8002172.37-H101</f>
        <v>80021.730000000447</v>
      </c>
      <c r="I102" s="17">
        <v>0</v>
      </c>
      <c r="J102" s="11">
        <v>485106.42</v>
      </c>
      <c r="K102" s="75"/>
    </row>
    <row r="103" spans="1:11" s="15" customFormat="1" ht="46.5" customHeight="1" thickBot="1">
      <c r="A103" s="57"/>
      <c r="B103" s="57"/>
      <c r="C103" s="57"/>
      <c r="D103" s="20" t="str">
        <f>D99</f>
        <v>внебюджетные источники</v>
      </c>
      <c r="E103" s="11">
        <f>F103+G103+H103+I103+J103</f>
        <v>0</v>
      </c>
      <c r="F103" s="17">
        <v>0</v>
      </c>
      <c r="G103" s="17">
        <v>0</v>
      </c>
      <c r="H103" s="11">
        <v>0</v>
      </c>
      <c r="I103" s="11">
        <v>0</v>
      </c>
      <c r="J103" s="11">
        <v>0</v>
      </c>
      <c r="K103" s="75"/>
    </row>
    <row r="104" spans="1:11" s="15" customFormat="1" ht="56.25" customHeight="1" thickBot="1">
      <c r="A104" s="58"/>
      <c r="B104" s="58"/>
      <c r="C104" s="58"/>
      <c r="D104" s="21" t="s">
        <v>29</v>
      </c>
      <c r="E104" s="29">
        <f>E103+E102+E101</f>
        <v>35299689.509999998</v>
      </c>
      <c r="F104" s="29">
        <f>F101+F102+F103</f>
        <v>11697191.640000001</v>
      </c>
      <c r="G104" s="29">
        <f>G101+G102+G103</f>
        <v>7515219.0800000001</v>
      </c>
      <c r="H104" s="29">
        <f>H101+H102+H103</f>
        <v>8002172.3700000001</v>
      </c>
      <c r="I104" s="29">
        <f>I101+I102+I103</f>
        <v>0</v>
      </c>
      <c r="J104" s="29">
        <f>J101+J102+J103</f>
        <v>8085106.4199999999</v>
      </c>
      <c r="K104" s="76"/>
    </row>
    <row r="105" spans="1:11" s="15" customFormat="1" ht="27" customHeight="1" thickBot="1">
      <c r="A105" s="56">
        <v>25</v>
      </c>
      <c r="B105" s="56" t="s">
        <v>53</v>
      </c>
      <c r="C105" s="56" t="s">
        <v>115</v>
      </c>
      <c r="D105" s="20" t="s">
        <v>7</v>
      </c>
      <c r="E105" s="11">
        <f>F105+G105+H105+I105+J105</f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9" t="s">
        <v>54</v>
      </c>
    </row>
    <row r="106" spans="1:11" s="15" customFormat="1" ht="27" customHeight="1" thickBot="1">
      <c r="A106" s="57"/>
      <c r="B106" s="57"/>
      <c r="C106" s="57"/>
      <c r="D106" s="20" t="s">
        <v>8</v>
      </c>
      <c r="E106" s="11">
        <f>F106+G106+H106+I106+J106</f>
        <v>9420588.1600000001</v>
      </c>
      <c r="F106" s="5">
        <f>2550460.68+40200</f>
        <v>2590660.6800000002</v>
      </c>
      <c r="G106" s="5">
        <v>4146359.81</v>
      </c>
      <c r="H106" s="5">
        <f>1910202.78+49000</f>
        <v>1959202.78</v>
      </c>
      <c r="I106" s="5">
        <v>360461.66</v>
      </c>
      <c r="J106" s="5">
        <v>363903.23</v>
      </c>
      <c r="K106" s="60"/>
    </row>
    <row r="107" spans="1:11" s="15" customFormat="1" ht="27" customHeight="1" thickBot="1">
      <c r="A107" s="57"/>
      <c r="B107" s="57"/>
      <c r="C107" s="57"/>
      <c r="D107" s="20" t="str">
        <f>D103</f>
        <v>внебюджетные источники</v>
      </c>
      <c r="E107" s="11">
        <f>F107+G107+H107+I107+J107</f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60"/>
    </row>
    <row r="108" spans="1:11" s="15" customFormat="1" ht="27" customHeight="1" thickBot="1">
      <c r="A108" s="58"/>
      <c r="B108" s="58"/>
      <c r="C108" s="58"/>
      <c r="D108" s="21" t="s">
        <v>29</v>
      </c>
      <c r="E108" s="29">
        <f t="shared" ref="E108:J108" si="10">E105+E106+E107</f>
        <v>9420588.1600000001</v>
      </c>
      <c r="F108" s="29">
        <f t="shared" si="10"/>
        <v>2590660.6800000002</v>
      </c>
      <c r="G108" s="29">
        <f t="shared" si="10"/>
        <v>4146359.81</v>
      </c>
      <c r="H108" s="29">
        <f t="shared" si="10"/>
        <v>1959202.78</v>
      </c>
      <c r="I108" s="29">
        <f t="shared" si="10"/>
        <v>360461.66</v>
      </c>
      <c r="J108" s="29">
        <f t="shared" si="10"/>
        <v>363903.23</v>
      </c>
      <c r="K108" s="61"/>
    </row>
    <row r="109" spans="1:11" s="15" customFormat="1" ht="27" customHeight="1" thickBot="1">
      <c r="A109" s="56">
        <v>26</v>
      </c>
      <c r="B109" s="56" t="s">
        <v>52</v>
      </c>
      <c r="C109" s="56" t="s">
        <v>48</v>
      </c>
      <c r="D109" s="20" t="s">
        <v>7</v>
      </c>
      <c r="E109" s="11">
        <f>F109+G109+H109+I109+J109</f>
        <v>263578</v>
      </c>
      <c r="F109" s="5">
        <f>20000+50000+10000+183578</f>
        <v>263578</v>
      </c>
      <c r="G109" s="5">
        <v>0</v>
      </c>
      <c r="H109" s="5">
        <v>0</v>
      </c>
      <c r="I109" s="5">
        <v>0</v>
      </c>
      <c r="J109" s="5">
        <v>0</v>
      </c>
      <c r="K109" s="59" t="s">
        <v>19</v>
      </c>
    </row>
    <row r="110" spans="1:11" s="15" customFormat="1" ht="27" customHeight="1" thickBot="1">
      <c r="A110" s="57"/>
      <c r="B110" s="57"/>
      <c r="C110" s="57"/>
      <c r="D110" s="20" t="s">
        <v>8</v>
      </c>
      <c r="E110" s="11">
        <f>F110+G110+H110+I110+J110</f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60"/>
    </row>
    <row r="111" spans="1:11" s="15" customFormat="1" ht="27" customHeight="1" thickBot="1">
      <c r="A111" s="57"/>
      <c r="B111" s="57"/>
      <c r="C111" s="57"/>
      <c r="D111" s="20" t="str">
        <f>D107</f>
        <v>внебюджетные источники</v>
      </c>
      <c r="E111" s="11">
        <f>F111+G111+H111+I111+J111</f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60"/>
    </row>
    <row r="112" spans="1:11" s="15" customFormat="1" ht="27" customHeight="1" thickBot="1">
      <c r="A112" s="58"/>
      <c r="B112" s="58"/>
      <c r="C112" s="58"/>
      <c r="D112" s="21" t="s">
        <v>29</v>
      </c>
      <c r="E112" s="29">
        <f>E111+E110+E109</f>
        <v>263578</v>
      </c>
      <c r="F112" s="29">
        <f>F109+F110+F111</f>
        <v>263578</v>
      </c>
      <c r="G112" s="29">
        <f>G109+G110+G111</f>
        <v>0</v>
      </c>
      <c r="H112" s="29">
        <f>H109+H110+H111</f>
        <v>0</v>
      </c>
      <c r="I112" s="29">
        <f>I109+I110+I111</f>
        <v>0</v>
      </c>
      <c r="J112" s="29">
        <f>J109+J110+J111</f>
        <v>0</v>
      </c>
      <c r="K112" s="61"/>
    </row>
    <row r="113" spans="1:12" s="15" customFormat="1" ht="27" customHeight="1" thickBot="1">
      <c r="A113" s="56">
        <v>27</v>
      </c>
      <c r="B113" s="56" t="s">
        <v>84</v>
      </c>
      <c r="C113" s="56" t="s">
        <v>115</v>
      </c>
      <c r="D113" s="20" t="s">
        <v>7</v>
      </c>
      <c r="E113" s="11">
        <f>F113+G113+H113+I113+J113</f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59" t="s">
        <v>56</v>
      </c>
    </row>
    <row r="114" spans="1:12" s="15" customFormat="1" ht="27" customHeight="1" thickBot="1">
      <c r="A114" s="57"/>
      <c r="B114" s="57"/>
      <c r="C114" s="57"/>
      <c r="D114" s="20" t="s">
        <v>8</v>
      </c>
      <c r="E114" s="11">
        <f>F114+G114+H114+I114+J114</f>
        <v>19699682.800000001</v>
      </c>
      <c r="F114" s="5">
        <v>7299764.0499999998</v>
      </c>
      <c r="G114" s="5">
        <v>2283818.75</v>
      </c>
      <c r="H114" s="19">
        <v>3267900</v>
      </c>
      <c r="I114" s="5">
        <v>3346900</v>
      </c>
      <c r="J114" s="5">
        <v>3501300</v>
      </c>
      <c r="K114" s="60"/>
    </row>
    <row r="115" spans="1:12" s="15" customFormat="1" ht="27" customHeight="1" thickBot="1">
      <c r="A115" s="57"/>
      <c r="B115" s="57"/>
      <c r="C115" s="57"/>
      <c r="D115" s="20" t="str">
        <f>D111</f>
        <v>внебюджетные источники</v>
      </c>
      <c r="E115" s="11">
        <f>F115+G115+H115+I115+J115</f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60"/>
    </row>
    <row r="116" spans="1:12" s="15" customFormat="1" ht="32.25" customHeight="1" thickBot="1">
      <c r="A116" s="58"/>
      <c r="B116" s="58"/>
      <c r="C116" s="58"/>
      <c r="D116" s="21" t="s">
        <v>29</v>
      </c>
      <c r="E116" s="29">
        <f>E115+E114+E113</f>
        <v>19699682.800000001</v>
      </c>
      <c r="F116" s="29">
        <f>F113+F114+F115</f>
        <v>7299764.0499999998</v>
      </c>
      <c r="G116" s="29">
        <f>G113+G114+G115</f>
        <v>2283818.75</v>
      </c>
      <c r="H116" s="29">
        <f>H113+H114+H115</f>
        <v>3267900</v>
      </c>
      <c r="I116" s="29">
        <f>I113+I114+I115</f>
        <v>3346900</v>
      </c>
      <c r="J116" s="29">
        <f>J113+J114+J115</f>
        <v>3501300</v>
      </c>
      <c r="K116" s="61"/>
      <c r="L116" s="33"/>
    </row>
    <row r="117" spans="1:12" ht="27" customHeight="1" thickBot="1">
      <c r="A117" s="56">
        <v>28</v>
      </c>
      <c r="B117" s="62" t="s">
        <v>81</v>
      </c>
      <c r="C117" s="62" t="s">
        <v>115</v>
      </c>
      <c r="D117" s="20" t="s">
        <v>7</v>
      </c>
      <c r="E117" s="11">
        <f>F117+G117+H117+I117+J117</f>
        <v>89660314.780000001</v>
      </c>
      <c r="F117" s="4">
        <v>89660314.780000001</v>
      </c>
      <c r="G117" s="5">
        <v>0</v>
      </c>
      <c r="H117" s="4">
        <v>0</v>
      </c>
      <c r="I117" s="4">
        <v>0</v>
      </c>
      <c r="J117" s="4">
        <v>0</v>
      </c>
      <c r="K117" s="71" t="s">
        <v>92</v>
      </c>
    </row>
    <row r="118" spans="1:12" ht="27" customHeight="1" thickBot="1">
      <c r="A118" s="57"/>
      <c r="B118" s="63"/>
      <c r="C118" s="63"/>
      <c r="D118" s="20" t="s">
        <v>8</v>
      </c>
      <c r="E118" s="11">
        <f>F118+G118+H118+I118+J118</f>
        <v>150000</v>
      </c>
      <c r="F118" s="4">
        <v>150000</v>
      </c>
      <c r="G118" s="5">
        <v>0</v>
      </c>
      <c r="H118" s="4">
        <v>0</v>
      </c>
      <c r="I118" s="4">
        <v>0</v>
      </c>
      <c r="J118" s="4">
        <v>0</v>
      </c>
      <c r="K118" s="72"/>
    </row>
    <row r="119" spans="1:12" ht="27" customHeight="1" thickBot="1">
      <c r="A119" s="57"/>
      <c r="B119" s="63"/>
      <c r="C119" s="63"/>
      <c r="D119" s="20" t="str">
        <f>D115</f>
        <v>внебюджетные источники</v>
      </c>
      <c r="E119" s="11">
        <f>F119+G119+H119+I119+J119</f>
        <v>10167399.220000001</v>
      </c>
      <c r="F119" s="4">
        <f>10188010+1100000-1120610.78</f>
        <v>10167399.220000001</v>
      </c>
      <c r="G119" s="5">
        <v>0</v>
      </c>
      <c r="H119" s="4">
        <v>0</v>
      </c>
      <c r="I119" s="4">
        <v>0</v>
      </c>
      <c r="J119" s="4">
        <v>0</v>
      </c>
      <c r="K119" s="72"/>
    </row>
    <row r="120" spans="1:12" ht="25.5" customHeight="1" thickBot="1">
      <c r="A120" s="58"/>
      <c r="B120" s="64"/>
      <c r="C120" s="64"/>
      <c r="D120" s="21" t="s">
        <v>29</v>
      </c>
      <c r="E120" s="29">
        <f>E119+E118+E117</f>
        <v>99977714</v>
      </c>
      <c r="F120" s="29">
        <f>F117+F118+F119</f>
        <v>99977714</v>
      </c>
      <c r="G120" s="29">
        <f>G117+G118+G119</f>
        <v>0</v>
      </c>
      <c r="H120" s="29">
        <f>H117+H118+H119</f>
        <v>0</v>
      </c>
      <c r="I120" s="29">
        <f>I117+I118+I119</f>
        <v>0</v>
      </c>
      <c r="J120" s="29">
        <f>J117+J118+J119</f>
        <v>0</v>
      </c>
      <c r="K120" s="73"/>
    </row>
    <row r="121" spans="1:12" s="15" customFormat="1" ht="27" customHeight="1" thickBot="1">
      <c r="A121" s="56">
        <v>29</v>
      </c>
      <c r="B121" s="62" t="s">
        <v>62</v>
      </c>
      <c r="C121" s="56" t="s">
        <v>117</v>
      </c>
      <c r="D121" s="20" t="s">
        <v>7</v>
      </c>
      <c r="E121" s="11">
        <f>F121+G121+H121+I121+J121</f>
        <v>717299</v>
      </c>
      <c r="F121" s="19">
        <v>133212</v>
      </c>
      <c r="G121" s="19">
        <f>134060+106383</f>
        <v>240443</v>
      </c>
      <c r="H121" s="19">
        <v>116090</v>
      </c>
      <c r="I121" s="19">
        <v>116090</v>
      </c>
      <c r="J121" s="19">
        <v>111464</v>
      </c>
      <c r="K121" s="77" t="s">
        <v>63</v>
      </c>
    </row>
    <row r="122" spans="1:12" s="15" customFormat="1" ht="27" customHeight="1" thickBot="1">
      <c r="A122" s="57"/>
      <c r="B122" s="63"/>
      <c r="C122" s="57"/>
      <c r="D122" s="20" t="s">
        <v>8</v>
      </c>
      <c r="E122" s="11">
        <f>F122+G122+H122+I122+J122</f>
        <v>47389706.560000002</v>
      </c>
      <c r="F122" s="19">
        <f>8795579.28-57600</f>
        <v>8737979.2799999993</v>
      </c>
      <c r="G122" s="19">
        <f>7692534.54+10091+1075+2019492</f>
        <v>9723192.5399999991</v>
      </c>
      <c r="H122" s="19">
        <f>8304600+7410+2130000</f>
        <v>10442010</v>
      </c>
      <c r="I122" s="19">
        <f>7106000+7410+2130000</f>
        <v>9243410</v>
      </c>
      <c r="J122" s="19">
        <f>7106000+7114.74+2130000</f>
        <v>9243114.7400000002</v>
      </c>
      <c r="K122" s="77"/>
    </row>
    <row r="123" spans="1:12" s="15" customFormat="1" ht="27" customHeight="1" thickBot="1">
      <c r="A123" s="57"/>
      <c r="B123" s="63"/>
      <c r="C123" s="57"/>
      <c r="D123" s="20" t="str">
        <f>D119</f>
        <v>внебюджетные источники</v>
      </c>
      <c r="E123" s="11">
        <f>F123+G123+H123+I123+J123</f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77"/>
    </row>
    <row r="124" spans="1:12" s="15" customFormat="1" ht="27" customHeight="1" thickBot="1">
      <c r="A124" s="58"/>
      <c r="B124" s="64"/>
      <c r="C124" s="58"/>
      <c r="D124" s="21" t="s">
        <v>29</v>
      </c>
      <c r="E124" s="29">
        <f>E123+E122+E121</f>
        <v>48107005.560000002</v>
      </c>
      <c r="F124" s="29">
        <f>F121+F122+F123</f>
        <v>8871191.2799999993</v>
      </c>
      <c r="G124" s="29">
        <f>G121+G122+G123</f>
        <v>9963635.5399999991</v>
      </c>
      <c r="H124" s="29">
        <f>H121+H122+H123</f>
        <v>10558100</v>
      </c>
      <c r="I124" s="29">
        <f>I121+I122+I123</f>
        <v>9359500</v>
      </c>
      <c r="J124" s="29">
        <f>J121+J122+J123</f>
        <v>9354578.7400000002</v>
      </c>
      <c r="K124" s="77"/>
    </row>
    <row r="125" spans="1:12" s="15" customFormat="1" ht="27" customHeight="1" thickBot="1">
      <c r="A125" s="56">
        <v>30</v>
      </c>
      <c r="B125" s="62" t="s">
        <v>61</v>
      </c>
      <c r="C125" s="56" t="s">
        <v>118</v>
      </c>
      <c r="D125" s="20" t="s">
        <v>7</v>
      </c>
      <c r="E125" s="11">
        <f>F125+G125+H125+I125+J125</f>
        <v>606383</v>
      </c>
      <c r="F125" s="19">
        <v>0</v>
      </c>
      <c r="G125" s="19">
        <f>500000+106383</f>
        <v>606383</v>
      </c>
      <c r="H125" s="19">
        <v>0</v>
      </c>
      <c r="I125" s="19">
        <v>0</v>
      </c>
      <c r="J125" s="19">
        <v>0</v>
      </c>
      <c r="K125" s="68" t="s">
        <v>67</v>
      </c>
    </row>
    <row r="126" spans="1:12" s="15" customFormat="1" ht="27" customHeight="1" thickBot="1">
      <c r="A126" s="57"/>
      <c r="B126" s="63"/>
      <c r="C126" s="57"/>
      <c r="D126" s="20" t="s">
        <v>8</v>
      </c>
      <c r="E126" s="11">
        <f>F126+G126+H126+I126+J126</f>
        <v>130423187.36</v>
      </c>
      <c r="F126" s="19">
        <v>23034646.289999999</v>
      </c>
      <c r="G126" s="19">
        <f>28730831.07+37635+1075</f>
        <v>28769541.07</v>
      </c>
      <c r="H126" s="19">
        <f>12705000+15466000</f>
        <v>28171000</v>
      </c>
      <c r="I126" s="19">
        <f>9758000+15466000</f>
        <v>25224000</v>
      </c>
      <c r="J126" s="19">
        <f>9758000+15466000</f>
        <v>25224000</v>
      </c>
      <c r="K126" s="69"/>
    </row>
    <row r="127" spans="1:12" s="15" customFormat="1" ht="27" customHeight="1" thickBot="1">
      <c r="A127" s="57"/>
      <c r="B127" s="63"/>
      <c r="C127" s="57"/>
      <c r="D127" s="20" t="str">
        <f>D123</f>
        <v>внебюджетные источники</v>
      </c>
      <c r="E127" s="11">
        <f>F127+G127+H127+I127+J127</f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69"/>
    </row>
    <row r="128" spans="1:12" s="15" customFormat="1" ht="27" customHeight="1" thickBot="1">
      <c r="A128" s="58"/>
      <c r="B128" s="64"/>
      <c r="C128" s="58"/>
      <c r="D128" s="21" t="s">
        <v>29</v>
      </c>
      <c r="E128" s="29">
        <f>E127+E126+E125</f>
        <v>131029570.36</v>
      </c>
      <c r="F128" s="29">
        <f>F125+F126+F127</f>
        <v>23034646.289999999</v>
      </c>
      <c r="G128" s="29">
        <f>G125+G126+G127</f>
        <v>29375924.07</v>
      </c>
      <c r="H128" s="29">
        <f>H125+H126+H127</f>
        <v>28171000</v>
      </c>
      <c r="I128" s="29">
        <f>I125+I126+I127</f>
        <v>25224000</v>
      </c>
      <c r="J128" s="29">
        <f>J125+J126+J127</f>
        <v>25224000</v>
      </c>
      <c r="K128" s="70"/>
    </row>
    <row r="129" spans="1:11" ht="36.75" customHeight="1" thickBot="1">
      <c r="A129" s="56">
        <v>31</v>
      </c>
      <c r="B129" s="62" t="s">
        <v>64</v>
      </c>
      <c r="C129" s="62" t="s">
        <v>108</v>
      </c>
      <c r="D129" s="20" t="s">
        <v>7</v>
      </c>
      <c r="E129" s="11">
        <f>F129+G129+H129+I129+J129</f>
        <v>732600</v>
      </c>
      <c r="F129" s="4">
        <v>152100</v>
      </c>
      <c r="G129" s="5">
        <v>137700</v>
      </c>
      <c r="H129" s="19">
        <v>147600</v>
      </c>
      <c r="I129" s="4">
        <v>147600</v>
      </c>
      <c r="J129" s="4">
        <v>147600</v>
      </c>
      <c r="K129" s="59" t="s">
        <v>65</v>
      </c>
    </row>
    <row r="130" spans="1:11" ht="37.5" customHeight="1" thickBot="1">
      <c r="A130" s="57"/>
      <c r="B130" s="63"/>
      <c r="C130" s="63"/>
      <c r="D130" s="20" t="s">
        <v>8</v>
      </c>
      <c r="E130" s="11">
        <f>F130+G130+H130+I130+J130</f>
        <v>0</v>
      </c>
      <c r="F130" s="4">
        <v>0</v>
      </c>
      <c r="G130" s="5">
        <v>0</v>
      </c>
      <c r="H130" s="4">
        <v>0</v>
      </c>
      <c r="I130" s="4">
        <v>0</v>
      </c>
      <c r="J130" s="4">
        <v>0</v>
      </c>
      <c r="K130" s="60"/>
    </row>
    <row r="131" spans="1:11" ht="33.75" customHeight="1" thickBot="1">
      <c r="A131" s="57"/>
      <c r="B131" s="63"/>
      <c r="C131" s="63"/>
      <c r="D131" s="20" t="str">
        <f>D127</f>
        <v>внебюджетные источники</v>
      </c>
      <c r="E131" s="11">
        <f>F131+G131+H131+I131+J131</f>
        <v>0</v>
      </c>
      <c r="F131" s="4">
        <v>0</v>
      </c>
      <c r="G131" s="5">
        <v>0</v>
      </c>
      <c r="H131" s="4">
        <v>0</v>
      </c>
      <c r="I131" s="4">
        <v>0</v>
      </c>
      <c r="J131" s="4">
        <v>0</v>
      </c>
      <c r="K131" s="60"/>
    </row>
    <row r="132" spans="1:11" ht="34.5" customHeight="1" thickBot="1">
      <c r="A132" s="58"/>
      <c r="B132" s="64"/>
      <c r="C132" s="64"/>
      <c r="D132" s="21" t="s">
        <v>29</v>
      </c>
      <c r="E132" s="29">
        <f>E131+E130+E129</f>
        <v>732600</v>
      </c>
      <c r="F132" s="29">
        <f>F129+F130+F131</f>
        <v>152100</v>
      </c>
      <c r="G132" s="29">
        <f>G129+G130+G131</f>
        <v>137700</v>
      </c>
      <c r="H132" s="29">
        <f>H129+H130+H131</f>
        <v>147600</v>
      </c>
      <c r="I132" s="29">
        <f>I129+I130+I131</f>
        <v>147600</v>
      </c>
      <c r="J132" s="29">
        <f>J129+J130+J131</f>
        <v>147600</v>
      </c>
      <c r="K132" s="61"/>
    </row>
    <row r="133" spans="1:11" ht="49.5" customHeight="1" thickBot="1">
      <c r="A133" s="56">
        <v>32</v>
      </c>
      <c r="B133" s="56" t="s">
        <v>69</v>
      </c>
      <c r="C133" s="62" t="s">
        <v>119</v>
      </c>
      <c r="D133" s="20" t="s">
        <v>7</v>
      </c>
      <c r="E133" s="11">
        <f>F133+G133+H133+I133+J133</f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9" t="s">
        <v>72</v>
      </c>
    </row>
    <row r="134" spans="1:11" ht="45.75" customHeight="1" thickBot="1">
      <c r="A134" s="57"/>
      <c r="B134" s="57"/>
      <c r="C134" s="63"/>
      <c r="D134" s="20" t="s">
        <v>8</v>
      </c>
      <c r="E134" s="11">
        <f>F134+G134+H134+I134+J134</f>
        <v>965026.79999999993</v>
      </c>
      <c r="F134" s="5">
        <v>76557.600000000006</v>
      </c>
      <c r="G134" s="5">
        <v>723269.2</v>
      </c>
      <c r="H134" s="5">
        <v>88600</v>
      </c>
      <c r="I134" s="5">
        <v>76600</v>
      </c>
      <c r="J134" s="5">
        <v>0</v>
      </c>
      <c r="K134" s="66"/>
    </row>
    <row r="135" spans="1:11" ht="40.5" customHeight="1" thickBot="1">
      <c r="A135" s="57"/>
      <c r="B135" s="57"/>
      <c r="C135" s="63"/>
      <c r="D135" s="20" t="str">
        <f>D131</f>
        <v>внебюджетные источники</v>
      </c>
      <c r="E135" s="11">
        <f>F135+G135+H135+I135+J135</f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66"/>
    </row>
    <row r="136" spans="1:11" ht="27" customHeight="1" thickBot="1">
      <c r="A136" s="58"/>
      <c r="B136" s="58"/>
      <c r="C136" s="64"/>
      <c r="D136" s="21" t="s">
        <v>29</v>
      </c>
      <c r="E136" s="31">
        <f>E135+E134+E133</f>
        <v>965026.79999999993</v>
      </c>
      <c r="F136" s="32">
        <f>F133+F134+F135</f>
        <v>76557.600000000006</v>
      </c>
      <c r="G136" s="32">
        <f>G133+G134+G135</f>
        <v>723269.2</v>
      </c>
      <c r="H136" s="32">
        <f>H133+H134+H135</f>
        <v>88600</v>
      </c>
      <c r="I136" s="32">
        <f>I133+I134+I135</f>
        <v>76600</v>
      </c>
      <c r="J136" s="32">
        <f>J133+J134+J135</f>
        <v>0</v>
      </c>
      <c r="K136" s="67"/>
    </row>
    <row r="137" spans="1:11" ht="27" customHeight="1" thickBot="1">
      <c r="A137" s="56">
        <v>33</v>
      </c>
      <c r="B137" s="56" t="s">
        <v>68</v>
      </c>
      <c r="C137" s="62" t="s">
        <v>30</v>
      </c>
      <c r="D137" s="20" t="s">
        <v>7</v>
      </c>
      <c r="E137" s="11">
        <f>F137+G137+H137+I137+J137</f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9" t="s">
        <v>73</v>
      </c>
    </row>
    <row r="138" spans="1:11" ht="27" customHeight="1" thickBot="1">
      <c r="A138" s="57"/>
      <c r="B138" s="57"/>
      <c r="C138" s="63"/>
      <c r="D138" s="20" t="s">
        <v>8</v>
      </c>
      <c r="E138" s="11">
        <f>F138+G138+H138+I138+J138</f>
        <v>434400</v>
      </c>
      <c r="F138" s="19">
        <v>184400</v>
      </c>
      <c r="G138" s="5">
        <v>100000</v>
      </c>
      <c r="H138" s="5">
        <v>150000</v>
      </c>
      <c r="I138" s="5">
        <v>0</v>
      </c>
      <c r="J138" s="5">
        <v>0</v>
      </c>
      <c r="K138" s="66"/>
    </row>
    <row r="139" spans="1:11" ht="27" customHeight="1" thickBot="1">
      <c r="A139" s="57"/>
      <c r="B139" s="57"/>
      <c r="C139" s="63"/>
      <c r="D139" s="20" t="str">
        <f>D135</f>
        <v>внебюджетные источники</v>
      </c>
      <c r="E139" s="11">
        <f>F139+G139+H139+I139+J139</f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66"/>
    </row>
    <row r="140" spans="1:11" ht="28.5" customHeight="1" thickBot="1">
      <c r="A140" s="58"/>
      <c r="B140" s="58"/>
      <c r="C140" s="64"/>
      <c r="D140" s="21" t="s">
        <v>29</v>
      </c>
      <c r="E140" s="29">
        <f>E139+E138+E137</f>
        <v>434400</v>
      </c>
      <c r="F140" s="29">
        <f>F137+F138+F139</f>
        <v>184400</v>
      </c>
      <c r="G140" s="29">
        <f>G137+G138+G139</f>
        <v>100000</v>
      </c>
      <c r="H140" s="29">
        <f>H137+H138+H139</f>
        <v>150000</v>
      </c>
      <c r="I140" s="29">
        <f>I137+I138+I139</f>
        <v>0</v>
      </c>
      <c r="J140" s="29">
        <f>J137+J138+J139</f>
        <v>0</v>
      </c>
      <c r="K140" s="67"/>
    </row>
    <row r="141" spans="1:11" ht="27" customHeight="1" thickBot="1">
      <c r="A141" s="56">
        <v>34</v>
      </c>
      <c r="B141" s="56" t="s">
        <v>70</v>
      </c>
      <c r="C141" s="62" t="s">
        <v>30</v>
      </c>
      <c r="D141" s="20" t="s">
        <v>7</v>
      </c>
      <c r="E141" s="11">
        <f>F141+G141+H141+I141+J141</f>
        <v>0</v>
      </c>
      <c r="F141" s="19">
        <v>0</v>
      </c>
      <c r="G141" s="5">
        <v>0</v>
      </c>
      <c r="H141" s="19">
        <v>0</v>
      </c>
      <c r="I141" s="19">
        <v>0</v>
      </c>
      <c r="J141" s="19">
        <v>0</v>
      </c>
      <c r="K141" s="87"/>
    </row>
    <row r="142" spans="1:11" ht="27" customHeight="1" thickBot="1">
      <c r="A142" s="57"/>
      <c r="B142" s="57"/>
      <c r="C142" s="63"/>
      <c r="D142" s="20" t="s">
        <v>8</v>
      </c>
      <c r="E142" s="11">
        <f>F142+G142+H142+I142+J142</f>
        <v>87300</v>
      </c>
      <c r="F142" s="19">
        <f>30000+10000</f>
        <v>40000</v>
      </c>
      <c r="G142" s="5">
        <v>32000</v>
      </c>
      <c r="H142" s="19">
        <v>15300</v>
      </c>
      <c r="I142" s="19">
        <v>0</v>
      </c>
      <c r="J142" s="19">
        <v>0</v>
      </c>
      <c r="K142" s="88"/>
    </row>
    <row r="143" spans="1:11" ht="27" customHeight="1" thickBot="1">
      <c r="A143" s="57"/>
      <c r="B143" s="57"/>
      <c r="C143" s="63"/>
      <c r="D143" s="20" t="str">
        <f>D139</f>
        <v>внебюджетные источники</v>
      </c>
      <c r="E143" s="11">
        <f>F143+G143+H143+I143+J143</f>
        <v>0</v>
      </c>
      <c r="F143" s="19">
        <v>0</v>
      </c>
      <c r="G143" s="5">
        <v>0</v>
      </c>
      <c r="H143" s="19">
        <v>0</v>
      </c>
      <c r="I143" s="19">
        <v>0</v>
      </c>
      <c r="J143" s="19">
        <v>0</v>
      </c>
      <c r="K143" s="88"/>
    </row>
    <row r="144" spans="1:11" ht="25.5" customHeight="1" thickBot="1">
      <c r="A144" s="58"/>
      <c r="B144" s="58"/>
      <c r="C144" s="64"/>
      <c r="D144" s="21" t="s">
        <v>29</v>
      </c>
      <c r="E144" s="29">
        <f>E141+E142+E143</f>
        <v>87300</v>
      </c>
      <c r="F144" s="29">
        <f>F142</f>
        <v>40000</v>
      </c>
      <c r="G144" s="29">
        <f>G142+G143+G141</f>
        <v>32000</v>
      </c>
      <c r="H144" s="29">
        <f>H142</f>
        <v>15300</v>
      </c>
      <c r="I144" s="29">
        <f>I142</f>
        <v>0</v>
      </c>
      <c r="J144" s="29">
        <f>J142</f>
        <v>0</v>
      </c>
      <c r="K144" s="89"/>
    </row>
    <row r="145" spans="1:17" ht="27" customHeight="1" thickBot="1">
      <c r="A145" s="56">
        <v>35</v>
      </c>
      <c r="B145" s="56" t="s">
        <v>90</v>
      </c>
      <c r="C145" s="62" t="s">
        <v>30</v>
      </c>
      <c r="D145" s="20" t="s">
        <v>7</v>
      </c>
      <c r="E145" s="11">
        <f>F145+G145+H145+I145+J145</f>
        <v>0</v>
      </c>
      <c r="F145" s="17">
        <v>0</v>
      </c>
      <c r="G145" s="11">
        <v>0</v>
      </c>
      <c r="H145" s="17">
        <v>0</v>
      </c>
      <c r="I145" s="17">
        <v>0</v>
      </c>
      <c r="J145" s="17">
        <v>0</v>
      </c>
      <c r="K145" s="87"/>
      <c r="O145" s="103"/>
      <c r="P145" s="103"/>
    </row>
    <row r="146" spans="1:17" ht="27" customHeight="1" thickBot="1">
      <c r="A146" s="57"/>
      <c r="B146" s="57"/>
      <c r="C146" s="63"/>
      <c r="D146" s="20" t="s">
        <v>8</v>
      </c>
      <c r="E146" s="11">
        <f>F146+G146+H146+I146+J146</f>
        <v>0</v>
      </c>
      <c r="F146" s="17">
        <v>0</v>
      </c>
      <c r="G146" s="11">
        <v>0</v>
      </c>
      <c r="H146" s="17">
        <v>0</v>
      </c>
      <c r="I146" s="17">
        <v>0</v>
      </c>
      <c r="J146" s="17">
        <v>0</v>
      </c>
      <c r="K146" s="88"/>
      <c r="O146" s="103"/>
      <c r="P146" s="103"/>
    </row>
    <row r="147" spans="1:17" ht="27" customHeight="1" thickBot="1">
      <c r="A147" s="57"/>
      <c r="B147" s="57"/>
      <c r="C147" s="63"/>
      <c r="D147" s="20" t="str">
        <f>D143</f>
        <v>внебюджетные источники</v>
      </c>
      <c r="E147" s="11">
        <f>F147+G147+H147+I147+J147</f>
        <v>0</v>
      </c>
      <c r="F147" s="17">
        <v>0</v>
      </c>
      <c r="G147" s="11">
        <v>0</v>
      </c>
      <c r="H147" s="17">
        <v>0</v>
      </c>
      <c r="I147" s="17">
        <v>0</v>
      </c>
      <c r="J147" s="17">
        <v>0</v>
      </c>
      <c r="K147" s="88"/>
      <c r="O147" s="103"/>
      <c r="P147" s="103"/>
    </row>
    <row r="148" spans="1:17" ht="26.25" customHeight="1" thickBot="1">
      <c r="A148" s="58"/>
      <c r="B148" s="58"/>
      <c r="C148" s="64"/>
      <c r="D148" s="21" t="s">
        <v>29</v>
      </c>
      <c r="E148" s="29">
        <f>E147+E146+E145</f>
        <v>0</v>
      </c>
      <c r="F148" s="29">
        <v>0</v>
      </c>
      <c r="G148" s="29">
        <v>0</v>
      </c>
      <c r="H148" s="29">
        <f>H145+H146</f>
        <v>0</v>
      </c>
      <c r="I148" s="29">
        <f>I146</f>
        <v>0</v>
      </c>
      <c r="J148" s="29">
        <f>J146</f>
        <v>0</v>
      </c>
      <c r="K148" s="89"/>
      <c r="O148" s="103"/>
      <c r="P148" s="103"/>
    </row>
    <row r="149" spans="1:17" ht="40.5" customHeight="1" thickBot="1">
      <c r="A149" s="35"/>
      <c r="B149" s="93" t="s">
        <v>94</v>
      </c>
      <c r="C149" s="62" t="s">
        <v>121</v>
      </c>
      <c r="D149" s="20" t="s">
        <v>7</v>
      </c>
      <c r="E149" s="11">
        <f>F149+G149+H149+I149+J149</f>
        <v>8363557</v>
      </c>
      <c r="F149" s="19">
        <v>256356</v>
      </c>
      <c r="G149" s="19">
        <v>7720286</v>
      </c>
      <c r="H149" s="19">
        <v>386915</v>
      </c>
      <c r="I149" s="17">
        <v>0</v>
      </c>
      <c r="J149" s="17">
        <v>0</v>
      </c>
      <c r="K149" s="106"/>
      <c r="O149" s="103"/>
      <c r="P149" s="103"/>
    </row>
    <row r="150" spans="1:17" ht="38.25" customHeight="1" thickBot="1">
      <c r="A150" s="35">
        <v>36</v>
      </c>
      <c r="B150" s="79"/>
      <c r="C150" s="63"/>
      <c r="D150" s="20" t="s">
        <v>8</v>
      </c>
      <c r="E150" s="11">
        <f>F150+G150+H150+I150+J150</f>
        <v>4289991.24</v>
      </c>
      <c r="F150" s="19">
        <v>109867</v>
      </c>
      <c r="G150" s="19">
        <f>11028980-G149+635000+70609.52</f>
        <v>4014303.52</v>
      </c>
      <c r="H150" s="19">
        <v>165820.72</v>
      </c>
      <c r="I150" s="17">
        <v>0</v>
      </c>
      <c r="J150" s="17">
        <v>0</v>
      </c>
      <c r="K150" s="75"/>
      <c r="O150" s="103"/>
      <c r="P150" s="103"/>
    </row>
    <row r="151" spans="1:17" ht="48" customHeight="1" thickBot="1">
      <c r="A151" s="35"/>
      <c r="B151" s="79"/>
      <c r="C151" s="63"/>
      <c r="D151" s="20" t="str">
        <f>D147</f>
        <v>внебюджетные источники</v>
      </c>
      <c r="E151" s="11">
        <f>F151+G151+H151+I151+J151</f>
        <v>0</v>
      </c>
      <c r="F151" s="19">
        <v>0</v>
      </c>
      <c r="G151" s="19">
        <v>0</v>
      </c>
      <c r="H151" s="19">
        <v>0</v>
      </c>
      <c r="I151" s="17">
        <v>0</v>
      </c>
      <c r="J151" s="17">
        <v>0</v>
      </c>
      <c r="K151" s="75"/>
      <c r="O151" s="103"/>
      <c r="P151" s="103"/>
    </row>
    <row r="152" spans="1:17" ht="64.5" customHeight="1" thickBot="1">
      <c r="A152" s="35"/>
      <c r="B152" s="80"/>
      <c r="C152" s="64"/>
      <c r="D152" s="21" t="s">
        <v>29</v>
      </c>
      <c r="E152" s="29">
        <f>E151+E150+E149</f>
        <v>12653548.24</v>
      </c>
      <c r="F152" s="29">
        <f>F149+F150+F151</f>
        <v>366223</v>
      </c>
      <c r="G152" s="29">
        <f>G149+G150+G151</f>
        <v>11734589.52</v>
      </c>
      <c r="H152" s="29">
        <f>H149+H150+H151</f>
        <v>552735.72</v>
      </c>
      <c r="I152" s="29">
        <f>I149+I150+I151</f>
        <v>0</v>
      </c>
      <c r="J152" s="29">
        <f>J149+J150+J151</f>
        <v>0</v>
      </c>
      <c r="K152" s="76"/>
      <c r="O152" s="103"/>
      <c r="P152" s="103"/>
    </row>
    <row r="153" spans="1:17" ht="27" customHeight="1" thickBot="1">
      <c r="A153" s="78">
        <v>37</v>
      </c>
      <c r="B153" s="94" t="s">
        <v>74</v>
      </c>
      <c r="C153" s="84" t="s">
        <v>121</v>
      </c>
      <c r="D153" s="20" t="s">
        <v>7</v>
      </c>
      <c r="E153" s="11">
        <f>F153+G153+H153+I153+J153</f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107" t="s">
        <v>93</v>
      </c>
      <c r="O153" s="103"/>
      <c r="P153" s="103"/>
      <c r="Q153" s="34"/>
    </row>
    <row r="154" spans="1:17" ht="27" customHeight="1" thickBot="1">
      <c r="A154" s="79"/>
      <c r="B154" s="95"/>
      <c r="C154" s="85"/>
      <c r="D154" s="20" t="s">
        <v>8</v>
      </c>
      <c r="E154" s="11">
        <f>F154+G154+H154+I154+J154</f>
        <v>420700</v>
      </c>
      <c r="F154" s="5">
        <f>25000+52000</f>
        <v>77000</v>
      </c>
      <c r="G154" s="5">
        <v>0</v>
      </c>
      <c r="H154" s="5">
        <v>343700</v>
      </c>
      <c r="I154" s="5">
        <v>0</v>
      </c>
      <c r="J154" s="5">
        <v>0</v>
      </c>
      <c r="K154" s="108"/>
      <c r="O154" s="103"/>
      <c r="P154" s="103"/>
      <c r="Q154" s="34"/>
    </row>
    <row r="155" spans="1:17" ht="29.25" customHeight="1" thickBot="1">
      <c r="A155" s="79"/>
      <c r="B155" s="95"/>
      <c r="C155" s="85"/>
      <c r="D155" s="20" t="str">
        <f>D151</f>
        <v>внебюджетные источники</v>
      </c>
      <c r="E155" s="11">
        <f>F155+G155+H155+I155+J155</f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108"/>
      <c r="O155" s="103"/>
      <c r="P155" s="103"/>
      <c r="Q155" s="34"/>
    </row>
    <row r="156" spans="1:17" ht="32.25" customHeight="1" thickBot="1">
      <c r="A156" s="80"/>
      <c r="B156" s="96"/>
      <c r="C156" s="86"/>
      <c r="D156" s="21" t="s">
        <v>29</v>
      </c>
      <c r="E156" s="29">
        <f>E153+E154+E155</f>
        <v>420700</v>
      </c>
      <c r="F156" s="29">
        <f>F154+F153+F155</f>
        <v>77000</v>
      </c>
      <c r="G156" s="29">
        <f>G154+G153+G155</f>
        <v>0</v>
      </c>
      <c r="H156" s="29">
        <f>H154+H153+H155</f>
        <v>343700</v>
      </c>
      <c r="I156" s="29">
        <f>I154+I153+I155</f>
        <v>0</v>
      </c>
      <c r="J156" s="29">
        <f>J154+J153+J155</f>
        <v>0</v>
      </c>
      <c r="K156" s="108"/>
      <c r="O156" s="103"/>
      <c r="P156" s="103"/>
      <c r="Q156" s="34"/>
    </row>
    <row r="157" spans="1:17" ht="32.25" customHeight="1" thickBot="1">
      <c r="A157" s="78">
        <v>38</v>
      </c>
      <c r="B157" s="84" t="s">
        <v>96</v>
      </c>
      <c r="C157" s="84" t="s">
        <v>121</v>
      </c>
      <c r="D157" s="20" t="s">
        <v>7</v>
      </c>
      <c r="E157" s="11">
        <f>F157+G157+H157+I157+J157</f>
        <v>0</v>
      </c>
      <c r="F157" s="19">
        <v>0</v>
      </c>
      <c r="G157" s="19">
        <v>0</v>
      </c>
      <c r="H157" s="19">
        <v>0</v>
      </c>
      <c r="I157" s="19">
        <v>0</v>
      </c>
      <c r="J157" s="40">
        <v>0</v>
      </c>
      <c r="K157" s="49"/>
      <c r="O157" s="103"/>
      <c r="P157" s="103"/>
      <c r="Q157" s="34"/>
    </row>
    <row r="158" spans="1:17" ht="32.25" customHeight="1" thickBot="1">
      <c r="A158" s="79"/>
      <c r="B158" s="85"/>
      <c r="C158" s="85"/>
      <c r="D158" s="20" t="s">
        <v>8</v>
      </c>
      <c r="E158" s="11">
        <f>F158+G158+H158+I158+J158</f>
        <v>8428603.3200000003</v>
      </c>
      <c r="F158" s="19">
        <v>904980</v>
      </c>
      <c r="G158" s="19">
        <v>7518723.3200000003</v>
      </c>
      <c r="H158" s="19">
        <v>4900</v>
      </c>
      <c r="I158" s="19">
        <v>0</v>
      </c>
      <c r="J158" s="40">
        <v>0</v>
      </c>
      <c r="K158" s="50"/>
      <c r="O158" s="103"/>
      <c r="P158" s="103"/>
      <c r="Q158" s="34"/>
    </row>
    <row r="159" spans="1:17" ht="32.25" customHeight="1" thickBot="1">
      <c r="A159" s="79"/>
      <c r="B159" s="85"/>
      <c r="C159" s="85"/>
      <c r="D159" s="20" t="str">
        <f>D155</f>
        <v>внебюджетные источники</v>
      </c>
      <c r="E159" s="11">
        <f>F159+G159+H159+I159+J159</f>
        <v>0</v>
      </c>
      <c r="F159" s="19">
        <v>0</v>
      </c>
      <c r="G159" s="19">
        <v>0</v>
      </c>
      <c r="H159" s="19">
        <v>0</v>
      </c>
      <c r="I159" s="19">
        <v>0</v>
      </c>
      <c r="J159" s="40">
        <v>0</v>
      </c>
      <c r="K159" s="50"/>
      <c r="O159" s="103"/>
      <c r="P159" s="103"/>
      <c r="Q159" s="34"/>
    </row>
    <row r="160" spans="1:17" ht="32.25" customHeight="1" thickBot="1">
      <c r="A160" s="80"/>
      <c r="B160" s="86"/>
      <c r="C160" s="86"/>
      <c r="D160" s="21" t="s">
        <v>29</v>
      </c>
      <c r="E160" s="29">
        <f>E157+E158+E159</f>
        <v>8428603.3200000003</v>
      </c>
      <c r="F160" s="29">
        <f>F158</f>
        <v>904980</v>
      </c>
      <c r="G160" s="29">
        <f>G157+G158+G159</f>
        <v>7518723.3200000003</v>
      </c>
      <c r="H160" s="29">
        <f>H157+H158+H159</f>
        <v>4900</v>
      </c>
      <c r="I160" s="29">
        <f>I157+I158+I159</f>
        <v>0</v>
      </c>
      <c r="J160" s="39">
        <f>J157+J158+J159</f>
        <v>0</v>
      </c>
      <c r="K160" s="51"/>
      <c r="O160" s="103"/>
      <c r="P160" s="103"/>
      <c r="Q160" s="34"/>
    </row>
    <row r="161" spans="1:17" ht="32.25" customHeight="1" thickBot="1">
      <c r="A161" s="78">
        <v>39</v>
      </c>
      <c r="B161" s="84" t="s">
        <v>98</v>
      </c>
      <c r="C161" s="84" t="s">
        <v>120</v>
      </c>
      <c r="D161" s="20" t="s">
        <v>7</v>
      </c>
      <c r="E161" s="11">
        <f>F161+G161+H161+I161+J161</f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49"/>
      <c r="O161" s="103"/>
      <c r="P161" s="103"/>
      <c r="Q161" s="34"/>
    </row>
    <row r="162" spans="1:17" ht="32.25" customHeight="1" thickBot="1">
      <c r="A162" s="79"/>
      <c r="B162" s="85"/>
      <c r="C162" s="85"/>
      <c r="D162" s="20" t="s">
        <v>8</v>
      </c>
      <c r="E162" s="11">
        <f>F162+G162+H162+I162+J162</f>
        <v>221000</v>
      </c>
      <c r="F162" s="5">
        <v>221000</v>
      </c>
      <c r="G162" s="5">
        <v>0</v>
      </c>
      <c r="H162" s="5">
        <v>0</v>
      </c>
      <c r="I162" s="5">
        <v>0</v>
      </c>
      <c r="J162" s="5">
        <v>0</v>
      </c>
      <c r="K162" s="50"/>
      <c r="O162" s="103"/>
      <c r="P162" s="103"/>
      <c r="Q162" s="34"/>
    </row>
    <row r="163" spans="1:17" ht="32.25" customHeight="1" thickBot="1">
      <c r="A163" s="79"/>
      <c r="B163" s="85"/>
      <c r="C163" s="85"/>
      <c r="D163" s="20" t="str">
        <f>D159</f>
        <v>внебюджетные источники</v>
      </c>
      <c r="E163" s="11">
        <f>F163+G163+H163+I163+J163</f>
        <v>0</v>
      </c>
      <c r="F163" s="5">
        <v>0</v>
      </c>
      <c r="G163" s="5">
        <v>0</v>
      </c>
      <c r="H163" s="5">
        <v>0</v>
      </c>
      <c r="I163" s="5">
        <v>0</v>
      </c>
      <c r="J163" s="41">
        <v>0</v>
      </c>
      <c r="K163" s="50"/>
      <c r="O163" s="103"/>
      <c r="P163" s="103"/>
      <c r="Q163" s="34"/>
    </row>
    <row r="164" spans="1:17" ht="32.25" customHeight="1" thickBot="1">
      <c r="A164" s="80"/>
      <c r="B164" s="86"/>
      <c r="C164" s="86"/>
      <c r="D164" s="21" t="s">
        <v>29</v>
      </c>
      <c r="E164" s="29">
        <f t="shared" ref="E164:J164" si="11">E161+E162+E163</f>
        <v>221000</v>
      </c>
      <c r="F164" s="29">
        <f t="shared" si="11"/>
        <v>221000</v>
      </c>
      <c r="G164" s="29">
        <f t="shared" si="11"/>
        <v>0</v>
      </c>
      <c r="H164" s="29">
        <f t="shared" si="11"/>
        <v>0</v>
      </c>
      <c r="I164" s="29">
        <f t="shared" si="11"/>
        <v>0</v>
      </c>
      <c r="J164" s="39">
        <f t="shared" si="11"/>
        <v>0</v>
      </c>
      <c r="K164" s="51"/>
      <c r="O164" s="103"/>
      <c r="P164" s="103"/>
      <c r="Q164" s="34"/>
    </row>
    <row r="165" spans="1:17" ht="32.25" customHeight="1" thickBot="1">
      <c r="A165" s="78">
        <v>40</v>
      </c>
      <c r="B165" s="84" t="s">
        <v>99</v>
      </c>
      <c r="C165" s="84" t="s">
        <v>97</v>
      </c>
      <c r="D165" s="20" t="s">
        <v>7</v>
      </c>
      <c r="E165" s="11">
        <f>F165+G165+H165+J165</f>
        <v>3256122.24</v>
      </c>
      <c r="F165" s="5">
        <v>0</v>
      </c>
      <c r="G165" s="5">
        <v>0</v>
      </c>
      <c r="H165" s="5">
        <v>0</v>
      </c>
      <c r="I165" s="5">
        <v>0</v>
      </c>
      <c r="J165" s="41">
        <v>3256122.24</v>
      </c>
      <c r="K165" s="90" t="s">
        <v>100</v>
      </c>
      <c r="O165" s="103"/>
      <c r="P165" s="103"/>
      <c r="Q165" s="34"/>
    </row>
    <row r="166" spans="1:17" ht="32.25" customHeight="1" thickBot="1">
      <c r="A166" s="79"/>
      <c r="B166" s="85"/>
      <c r="C166" s="85"/>
      <c r="D166" s="20" t="s">
        <v>8</v>
      </c>
      <c r="E166" s="11">
        <f>F166+G166+H166+I166+J166</f>
        <v>207837.59</v>
      </c>
      <c r="F166" s="5">
        <v>0</v>
      </c>
      <c r="G166" s="5">
        <v>0</v>
      </c>
      <c r="H166" s="5">
        <v>0</v>
      </c>
      <c r="I166" s="5">
        <v>0</v>
      </c>
      <c r="J166" s="41">
        <v>207837.59</v>
      </c>
      <c r="K166" s="91"/>
      <c r="O166" s="103"/>
      <c r="P166" s="103"/>
      <c r="Q166" s="34"/>
    </row>
    <row r="167" spans="1:17" ht="32.25" customHeight="1" thickBot="1">
      <c r="A167" s="79"/>
      <c r="B167" s="85"/>
      <c r="C167" s="85"/>
      <c r="D167" s="20" t="str">
        <f>D163</f>
        <v>внебюджетные источники</v>
      </c>
      <c r="E167" s="11">
        <f>F167+G167+H167+I167+J167</f>
        <v>0</v>
      </c>
      <c r="F167" s="5">
        <v>0</v>
      </c>
      <c r="G167" s="5">
        <v>0</v>
      </c>
      <c r="H167" s="5">
        <v>0</v>
      </c>
      <c r="I167" s="5">
        <v>0</v>
      </c>
      <c r="J167" s="41">
        <v>0</v>
      </c>
      <c r="K167" s="91"/>
      <c r="O167" s="103"/>
      <c r="P167" s="103"/>
      <c r="Q167" s="34"/>
    </row>
    <row r="168" spans="1:17" ht="36" customHeight="1" thickBot="1">
      <c r="A168" s="80"/>
      <c r="B168" s="86"/>
      <c r="C168" s="86"/>
      <c r="D168" s="21" t="s">
        <v>29</v>
      </c>
      <c r="E168" s="29">
        <f t="shared" ref="E168:J168" si="12">E165+E166+E167</f>
        <v>3463959.83</v>
      </c>
      <c r="F168" s="29">
        <f t="shared" si="12"/>
        <v>0</v>
      </c>
      <c r="G168" s="29">
        <f t="shared" si="12"/>
        <v>0</v>
      </c>
      <c r="H168" s="29">
        <f t="shared" si="12"/>
        <v>0</v>
      </c>
      <c r="I168" s="29">
        <f t="shared" si="12"/>
        <v>0</v>
      </c>
      <c r="J168" s="39">
        <f t="shared" si="12"/>
        <v>3463959.83</v>
      </c>
      <c r="K168" s="92"/>
      <c r="O168" s="103"/>
      <c r="P168" s="103"/>
      <c r="Q168" s="34"/>
    </row>
    <row r="169" spans="1:17" ht="32.25" customHeight="1" thickBot="1">
      <c r="A169" s="78">
        <v>41</v>
      </c>
      <c r="B169" s="84" t="s">
        <v>101</v>
      </c>
      <c r="C169" s="84" t="s">
        <v>121</v>
      </c>
      <c r="D169" s="20" t="s">
        <v>7</v>
      </c>
      <c r="E169" s="11">
        <f>F169+G169+H169+I169+J169</f>
        <v>0</v>
      </c>
      <c r="F169" s="5">
        <v>0</v>
      </c>
      <c r="G169" s="5">
        <v>0</v>
      </c>
      <c r="H169" s="5">
        <v>0</v>
      </c>
      <c r="I169" s="5">
        <v>0</v>
      </c>
      <c r="J169" s="41">
        <v>0</v>
      </c>
      <c r="K169" s="90"/>
      <c r="O169" s="103"/>
      <c r="P169" s="103"/>
      <c r="Q169" s="34"/>
    </row>
    <row r="170" spans="1:17" ht="32.25" customHeight="1" thickBot="1">
      <c r="A170" s="79"/>
      <c r="B170" s="85"/>
      <c r="C170" s="85"/>
      <c r="D170" s="20" t="s">
        <v>8</v>
      </c>
      <c r="E170" s="11">
        <f>F170+G170+H170+I170+J170</f>
        <v>542857.19999999995</v>
      </c>
      <c r="F170" s="5">
        <v>0</v>
      </c>
      <c r="G170" s="5">
        <v>542857.19999999995</v>
      </c>
      <c r="H170" s="5">
        <v>0</v>
      </c>
      <c r="I170" s="5">
        <v>0</v>
      </c>
      <c r="J170" s="41">
        <v>0</v>
      </c>
      <c r="K170" s="91"/>
      <c r="O170" s="103"/>
      <c r="P170" s="103"/>
      <c r="Q170" s="34"/>
    </row>
    <row r="171" spans="1:17" ht="32.25" customHeight="1" thickBot="1">
      <c r="A171" s="79"/>
      <c r="B171" s="85"/>
      <c r="C171" s="85"/>
      <c r="D171" s="20" t="str">
        <f>D167</f>
        <v>внебюджетные источники</v>
      </c>
      <c r="E171" s="11">
        <f>F171+G171+H171+I171+J171</f>
        <v>0</v>
      </c>
      <c r="F171" s="5">
        <v>0</v>
      </c>
      <c r="G171" s="5">
        <v>0</v>
      </c>
      <c r="H171" s="5">
        <v>0</v>
      </c>
      <c r="I171" s="5">
        <v>0</v>
      </c>
      <c r="J171" s="41">
        <v>0</v>
      </c>
      <c r="K171" s="91"/>
      <c r="L171" s="10"/>
      <c r="O171" s="103"/>
      <c r="P171" s="103"/>
      <c r="Q171" s="34"/>
    </row>
    <row r="172" spans="1:17" ht="32.25" customHeight="1" thickBot="1">
      <c r="A172" s="80"/>
      <c r="B172" s="86"/>
      <c r="C172" s="86"/>
      <c r="D172" s="21" t="s">
        <v>29</v>
      </c>
      <c r="E172" s="29">
        <f t="shared" ref="E172:J172" si="13">E169+E170+E171</f>
        <v>542857.19999999995</v>
      </c>
      <c r="F172" s="29">
        <f t="shared" si="13"/>
        <v>0</v>
      </c>
      <c r="G172" s="29">
        <f t="shared" si="13"/>
        <v>542857.19999999995</v>
      </c>
      <c r="H172" s="29">
        <f t="shared" si="13"/>
        <v>0</v>
      </c>
      <c r="I172" s="29">
        <f t="shared" si="13"/>
        <v>0</v>
      </c>
      <c r="J172" s="39">
        <f t="shared" si="13"/>
        <v>0</v>
      </c>
      <c r="K172" s="92"/>
      <c r="L172" s="10"/>
      <c r="O172" s="103"/>
      <c r="P172" s="103"/>
      <c r="Q172" s="34"/>
    </row>
    <row r="173" spans="1:17" ht="32.25" customHeight="1" thickBot="1">
      <c r="A173" s="78">
        <v>42</v>
      </c>
      <c r="B173" s="84" t="s">
        <v>102</v>
      </c>
      <c r="C173" s="84" t="s">
        <v>121</v>
      </c>
      <c r="D173" s="20" t="s">
        <v>7</v>
      </c>
      <c r="E173" s="17">
        <f t="shared" ref="E173:E190" si="14">F173+G173+H173+I173+J173</f>
        <v>355000</v>
      </c>
      <c r="F173" s="19">
        <v>0</v>
      </c>
      <c r="G173" s="19">
        <v>355000</v>
      </c>
      <c r="H173" s="19">
        <v>0</v>
      </c>
      <c r="I173" s="19">
        <v>0</v>
      </c>
      <c r="J173" s="40">
        <v>0</v>
      </c>
      <c r="K173" s="53"/>
      <c r="O173" s="103"/>
      <c r="P173" s="103"/>
      <c r="Q173" s="34"/>
    </row>
    <row r="174" spans="1:17" ht="32.25" customHeight="1" thickBot="1">
      <c r="A174" s="79"/>
      <c r="B174" s="85"/>
      <c r="C174" s="85"/>
      <c r="D174" s="20" t="s">
        <v>8</v>
      </c>
      <c r="E174" s="17">
        <f t="shared" si="14"/>
        <v>0</v>
      </c>
      <c r="F174" s="19">
        <v>0</v>
      </c>
      <c r="G174" s="19">
        <v>0</v>
      </c>
      <c r="H174" s="19">
        <v>0</v>
      </c>
      <c r="I174" s="19">
        <v>0</v>
      </c>
      <c r="J174" s="40">
        <v>0</v>
      </c>
      <c r="K174" s="54"/>
      <c r="O174" s="103"/>
      <c r="P174" s="103"/>
      <c r="Q174" s="34"/>
    </row>
    <row r="175" spans="1:17" ht="32.25" customHeight="1" thickBot="1">
      <c r="A175" s="79"/>
      <c r="B175" s="85"/>
      <c r="C175" s="85"/>
      <c r="D175" s="20" t="str">
        <f>D171</f>
        <v>внебюджетные источники</v>
      </c>
      <c r="E175" s="17">
        <f t="shared" si="14"/>
        <v>0</v>
      </c>
      <c r="F175" s="19">
        <v>0</v>
      </c>
      <c r="G175" s="19">
        <v>0</v>
      </c>
      <c r="H175" s="19">
        <v>0</v>
      </c>
      <c r="I175" s="19">
        <v>0</v>
      </c>
      <c r="J175" s="40">
        <v>0</v>
      </c>
      <c r="K175" s="54"/>
      <c r="O175" s="103"/>
      <c r="P175" s="103"/>
      <c r="Q175" s="34"/>
    </row>
    <row r="176" spans="1:17" ht="32.25" customHeight="1" thickBot="1">
      <c r="A176" s="80"/>
      <c r="B176" s="85"/>
      <c r="C176" s="86"/>
      <c r="D176" s="21" t="s">
        <v>29</v>
      </c>
      <c r="E176" s="29">
        <f t="shared" si="14"/>
        <v>355000</v>
      </c>
      <c r="F176" s="29">
        <f>F173+F174+F175</f>
        <v>0</v>
      </c>
      <c r="G176" s="29">
        <f>G173+G174+G175</f>
        <v>355000</v>
      </c>
      <c r="H176" s="29">
        <f>H173+H174+H175</f>
        <v>0</v>
      </c>
      <c r="I176" s="29">
        <f>I173+I174+I175</f>
        <v>0</v>
      </c>
      <c r="J176" s="39">
        <f>J173+J174+J175</f>
        <v>0</v>
      </c>
      <c r="K176" s="54"/>
      <c r="O176" s="103"/>
      <c r="P176" s="103"/>
      <c r="Q176" s="34"/>
    </row>
    <row r="177" spans="1:17" ht="32.25" customHeight="1" thickBot="1">
      <c r="A177" s="98">
        <v>43</v>
      </c>
      <c r="B177" s="81" t="s">
        <v>104</v>
      </c>
      <c r="C177" s="100" t="s">
        <v>30</v>
      </c>
      <c r="D177" s="20" t="s">
        <v>7</v>
      </c>
      <c r="E177" s="17">
        <f t="shared" si="14"/>
        <v>179184</v>
      </c>
      <c r="F177" s="19">
        <v>0</v>
      </c>
      <c r="G177" s="19">
        <v>0</v>
      </c>
      <c r="H177" s="19">
        <v>59728</v>
      </c>
      <c r="I177" s="19">
        <v>59728</v>
      </c>
      <c r="J177" s="40">
        <v>59728</v>
      </c>
      <c r="K177" s="54"/>
      <c r="O177" s="103"/>
      <c r="P177" s="103"/>
      <c r="Q177" s="34"/>
    </row>
    <row r="178" spans="1:17" ht="32.25" customHeight="1" thickBot="1">
      <c r="A178" s="99"/>
      <c r="B178" s="82"/>
      <c r="C178" s="101"/>
      <c r="D178" s="20" t="s">
        <v>8</v>
      </c>
      <c r="E178" s="17">
        <f t="shared" si="14"/>
        <v>0</v>
      </c>
      <c r="F178" s="19">
        <v>0</v>
      </c>
      <c r="G178" s="19">
        <v>0</v>
      </c>
      <c r="H178" s="19">
        <v>0</v>
      </c>
      <c r="I178" s="19">
        <v>0</v>
      </c>
      <c r="J178" s="40">
        <v>0</v>
      </c>
      <c r="K178" s="54"/>
      <c r="O178" s="103"/>
      <c r="P178" s="103"/>
      <c r="Q178" s="34"/>
    </row>
    <row r="179" spans="1:17" ht="32.25" customHeight="1" thickBot="1">
      <c r="A179" s="99"/>
      <c r="B179" s="82"/>
      <c r="C179" s="101"/>
      <c r="D179" s="20" t="str">
        <f>D175</f>
        <v>внебюджетные источники</v>
      </c>
      <c r="E179" s="17">
        <f t="shared" si="14"/>
        <v>0</v>
      </c>
      <c r="F179" s="19">
        <v>0</v>
      </c>
      <c r="G179" s="19">
        <v>0</v>
      </c>
      <c r="H179" s="19">
        <v>0</v>
      </c>
      <c r="I179" s="19">
        <v>0</v>
      </c>
      <c r="J179" s="40">
        <v>0</v>
      </c>
      <c r="K179" s="54"/>
      <c r="O179" s="103"/>
      <c r="P179" s="103"/>
      <c r="Q179" s="34"/>
    </row>
    <row r="180" spans="1:17" ht="32.25" customHeight="1" thickBot="1">
      <c r="A180" s="99"/>
      <c r="B180" s="83"/>
      <c r="C180" s="102"/>
      <c r="D180" s="21" t="s">
        <v>29</v>
      </c>
      <c r="E180" s="29">
        <f t="shared" si="14"/>
        <v>179184</v>
      </c>
      <c r="F180" s="29">
        <f>F177+F178+F179</f>
        <v>0</v>
      </c>
      <c r="G180" s="29">
        <f>G177+G178+G179</f>
        <v>0</v>
      </c>
      <c r="H180" s="29">
        <f>H177+H178+H179</f>
        <v>59728</v>
      </c>
      <c r="I180" s="29">
        <f>I177+I178+I179</f>
        <v>59728</v>
      </c>
      <c r="J180" s="39">
        <f>J177+J178+J179</f>
        <v>59728</v>
      </c>
      <c r="K180" s="55"/>
      <c r="O180" s="103"/>
      <c r="P180" s="103"/>
      <c r="Q180" s="34"/>
    </row>
    <row r="181" spans="1:17" ht="47.25" customHeight="1" thickBot="1">
      <c r="A181" s="78">
        <v>44</v>
      </c>
      <c r="B181" s="85" t="s">
        <v>103</v>
      </c>
      <c r="C181" s="84" t="s">
        <v>122</v>
      </c>
      <c r="D181" s="20" t="s">
        <v>7</v>
      </c>
      <c r="E181" s="17">
        <f t="shared" si="14"/>
        <v>168495</v>
      </c>
      <c r="F181" s="19">
        <v>0</v>
      </c>
      <c r="G181" s="19">
        <v>0</v>
      </c>
      <c r="H181" s="19">
        <f>33156+10013+12996</f>
        <v>56165</v>
      </c>
      <c r="I181" s="19">
        <v>56165</v>
      </c>
      <c r="J181" s="40">
        <v>56165</v>
      </c>
      <c r="K181" s="53"/>
      <c r="O181" s="103"/>
      <c r="P181" s="103"/>
      <c r="Q181" s="34"/>
    </row>
    <row r="182" spans="1:17" ht="53.25" customHeight="1" thickBot="1">
      <c r="A182" s="79"/>
      <c r="B182" s="85"/>
      <c r="C182" s="85"/>
      <c r="D182" s="20" t="s">
        <v>8</v>
      </c>
      <c r="E182" s="17">
        <f t="shared" si="14"/>
        <v>0</v>
      </c>
      <c r="F182" s="19">
        <v>0</v>
      </c>
      <c r="G182" s="19">
        <v>0</v>
      </c>
      <c r="H182" s="19">
        <v>0</v>
      </c>
      <c r="I182" s="19">
        <v>0</v>
      </c>
      <c r="J182" s="40">
        <v>0</v>
      </c>
      <c r="K182" s="54"/>
      <c r="O182" s="103"/>
      <c r="P182" s="103"/>
      <c r="Q182" s="34"/>
    </row>
    <row r="183" spans="1:17" ht="57.75" customHeight="1" thickBot="1">
      <c r="A183" s="79"/>
      <c r="B183" s="85"/>
      <c r="C183" s="85"/>
      <c r="D183" s="20" t="str">
        <f>D179</f>
        <v>внебюджетные источники</v>
      </c>
      <c r="E183" s="17">
        <f t="shared" si="14"/>
        <v>0</v>
      </c>
      <c r="F183" s="19">
        <v>0</v>
      </c>
      <c r="G183" s="19">
        <v>0</v>
      </c>
      <c r="H183" s="19">
        <v>0</v>
      </c>
      <c r="I183" s="19">
        <v>0</v>
      </c>
      <c r="J183" s="40">
        <v>0</v>
      </c>
      <c r="K183" s="54"/>
      <c r="O183" s="103"/>
      <c r="P183" s="103"/>
      <c r="Q183" s="34"/>
    </row>
    <row r="184" spans="1:17" ht="51.75" customHeight="1" thickBot="1">
      <c r="A184" s="79"/>
      <c r="B184" s="86"/>
      <c r="C184" s="86"/>
      <c r="D184" s="21" t="s">
        <v>29</v>
      </c>
      <c r="E184" s="29">
        <f t="shared" si="14"/>
        <v>168495</v>
      </c>
      <c r="F184" s="29">
        <f>F181+F182+F183</f>
        <v>0</v>
      </c>
      <c r="G184" s="29">
        <f>G181+G182+G183</f>
        <v>0</v>
      </c>
      <c r="H184" s="29">
        <f>H181+H182+H183</f>
        <v>56165</v>
      </c>
      <c r="I184" s="29">
        <f>I181+I182+I183</f>
        <v>56165</v>
      </c>
      <c r="J184" s="39">
        <f>J181+J182+J183</f>
        <v>56165</v>
      </c>
      <c r="K184" s="55"/>
      <c r="O184" s="103"/>
      <c r="P184" s="103"/>
      <c r="Q184" s="34"/>
    </row>
    <row r="185" spans="1:17" ht="32.25" customHeight="1" thickBot="1">
      <c r="A185" s="78">
        <v>45</v>
      </c>
      <c r="B185" s="85" t="s">
        <v>105</v>
      </c>
      <c r="C185" s="84" t="s">
        <v>123</v>
      </c>
      <c r="D185" s="20" t="s">
        <v>7</v>
      </c>
      <c r="E185" s="17">
        <f>F185+G185+H185+I185+J185</f>
        <v>0</v>
      </c>
      <c r="F185" s="19">
        <v>0</v>
      </c>
      <c r="G185" s="19">
        <v>0</v>
      </c>
      <c r="H185" s="19">
        <v>0</v>
      </c>
      <c r="I185" s="19">
        <v>0</v>
      </c>
      <c r="J185" s="40">
        <v>0</v>
      </c>
      <c r="K185" s="53"/>
      <c r="O185" s="103"/>
      <c r="P185" s="103"/>
      <c r="Q185" s="34"/>
    </row>
    <row r="186" spans="1:17" ht="30.75" customHeight="1" thickBot="1">
      <c r="A186" s="79"/>
      <c r="B186" s="85"/>
      <c r="C186" s="85"/>
      <c r="D186" s="20" t="s">
        <v>8</v>
      </c>
      <c r="E186" s="17">
        <f>F186+G186+H186+I186+J186</f>
        <v>696784</v>
      </c>
      <c r="F186" s="19">
        <v>0</v>
      </c>
      <c r="G186" s="19">
        <v>696784</v>
      </c>
      <c r="H186" s="19">
        <v>0</v>
      </c>
      <c r="I186" s="19">
        <v>0</v>
      </c>
      <c r="J186" s="40">
        <v>0</v>
      </c>
      <c r="K186" s="54"/>
      <c r="O186" s="103"/>
      <c r="P186" s="103"/>
      <c r="Q186" s="34"/>
    </row>
    <row r="187" spans="1:17" ht="29.25" customHeight="1" thickBot="1">
      <c r="A187" s="79"/>
      <c r="B187" s="85"/>
      <c r="C187" s="85"/>
      <c r="D187" s="20" t="str">
        <f>D183</f>
        <v>внебюджетные источники</v>
      </c>
      <c r="E187" s="17">
        <f>F187+G187+H187+I187+J187</f>
        <v>0</v>
      </c>
      <c r="F187" s="19">
        <v>0</v>
      </c>
      <c r="G187" s="19">
        <v>0</v>
      </c>
      <c r="H187" s="19">
        <v>0</v>
      </c>
      <c r="I187" s="19">
        <v>0</v>
      </c>
      <c r="J187" s="40">
        <v>0</v>
      </c>
      <c r="K187" s="54"/>
      <c r="O187" s="103"/>
      <c r="P187" s="103"/>
      <c r="Q187" s="34"/>
    </row>
    <row r="188" spans="1:17" ht="38.25" customHeight="1" thickBot="1">
      <c r="A188" s="79"/>
      <c r="B188" s="86"/>
      <c r="C188" s="86"/>
      <c r="D188" s="21" t="s">
        <v>29</v>
      </c>
      <c r="E188" s="29">
        <f>F188+G188+H188+I188+J188</f>
        <v>696784</v>
      </c>
      <c r="F188" s="29">
        <f>F185+F186+F187</f>
        <v>0</v>
      </c>
      <c r="G188" s="29">
        <f>G185+G186+G187</f>
        <v>696784</v>
      </c>
      <c r="H188" s="29">
        <f>H185+H186+H187</f>
        <v>0</v>
      </c>
      <c r="I188" s="29">
        <f>I185+I186+I187</f>
        <v>0</v>
      </c>
      <c r="J188" s="39">
        <f>J185+J186+J187</f>
        <v>0</v>
      </c>
      <c r="K188" s="55"/>
      <c r="O188" s="103"/>
      <c r="P188" s="103"/>
      <c r="Q188" s="34"/>
    </row>
    <row r="189" spans="1:17" ht="39" customHeight="1" thickBot="1">
      <c r="A189" s="78"/>
      <c r="B189" s="97"/>
      <c r="C189" s="78"/>
      <c r="D189" s="20" t="s">
        <v>80</v>
      </c>
      <c r="E189" s="11">
        <f t="shared" si="14"/>
        <v>2880204</v>
      </c>
      <c r="F189" s="11">
        <f>F85+F89</f>
        <v>468825</v>
      </c>
      <c r="G189" s="11">
        <f>G85+G89</f>
        <v>606106</v>
      </c>
      <c r="H189" s="11">
        <f>H85+H89</f>
        <v>577451</v>
      </c>
      <c r="I189" s="11">
        <f>I85+I89</f>
        <v>603483</v>
      </c>
      <c r="J189" s="11">
        <f>J85+J89</f>
        <v>624339</v>
      </c>
      <c r="K189" s="48"/>
      <c r="O189" s="103"/>
      <c r="P189" s="103"/>
      <c r="Q189" s="34"/>
    </row>
    <row r="190" spans="1:17" ht="26.25" thickBot="1">
      <c r="A190" s="79"/>
      <c r="B190" s="79"/>
      <c r="C190" s="79"/>
      <c r="D190" s="20" t="s">
        <v>7</v>
      </c>
      <c r="E190" s="17">
        <f t="shared" si="14"/>
        <v>458343557.82000005</v>
      </c>
      <c r="F190" s="17">
        <f>F173+F169+F165+F161+F157+F153+F149+F145+F141+F137+F133+F129+F125+F121+F117+F113+F109+F105+F101+F97+F93+F81+F77+F73+F69+F65+F61+F57+F53+F49+F45+F41+F37+F33+F29+F25+F21+F17+F13+F9</f>
        <v>112070222.68000001</v>
      </c>
      <c r="G190" s="17">
        <f>G181+G177+G173+G169+G165+G161+G157+G153+G149+G145+G141+G137+G133+G129+G125+G121+G117+G113+G109+G105+G101+G97+G93+G81+G77+G73+G69+G65+G61+G57+G53+G49+G45+G41+G37+G33+G29+G25+G21+G17+G13+G9</f>
        <v>24350041.890000001</v>
      </c>
      <c r="H190" s="17">
        <f>H173+H169+H165+H161+H157+H153+H149+H145+H141+H137+H133+H129+H125+H121+H117+H113+H109+H105+H101+H97+H93+H81+H77+H73+H69+H65+H61+H57+H53+H49+H45+H41+H37+H33+H29+H25+H21+H17+H13+H9+H184+H180</f>
        <v>100507987.74000001</v>
      </c>
      <c r="I190" s="17">
        <f>I173+I169+I165+I161+I157+I153+I149+I145+I141+I137+I133+I129+I125+I121+I117+I113+I109+I105+I101+I97+I93+I81+I77+I73+I69+I65+I61+I57+I53+I49+I45+I41+I37+I33+I29+I25+I21+I17+I13+I9+I184+I180</f>
        <v>99294391.789999992</v>
      </c>
      <c r="J190" s="17">
        <f>J173+J169+J165+J161+J157+J153+J149+J145+J141+J137+J133+J129+J125+J121+J117+J113+J109+J105+J101+J97+J93+J81+J77+J73+J69+J65+J61+J57+J53+J49+J45+J41+J37+J33+J29+J25+J21+J17+J13+J9+J181+J180</f>
        <v>122120913.72</v>
      </c>
      <c r="K190" s="104">
        <f>F193+G193+H193+I193+J193</f>
        <v>887679429.0999999</v>
      </c>
      <c r="L190" s="10"/>
      <c r="O190" s="103"/>
      <c r="P190" s="103"/>
      <c r="Q190" s="34"/>
    </row>
    <row r="191" spans="1:17" ht="26.25" thickBot="1">
      <c r="A191" s="79"/>
      <c r="B191" s="79"/>
      <c r="C191" s="79"/>
      <c r="D191" s="20" t="s">
        <v>8</v>
      </c>
      <c r="E191" s="45">
        <f>F191+G191+H191+I191+J191</f>
        <v>416288268.06</v>
      </c>
      <c r="F191" s="17">
        <f>F174+F170+F166+F162+F158+F154+F150+F146+F142+F138+F134+F130+F126+F122+F118+F114+F110+F106+F102+F98+F94+F90+F86+F82+F78+F74+F70+F66+F62+F58+F54+F50+F46+F42+F38+F34+F30+F26+F22+F18+F14+F10</f>
        <v>84298139.180000007</v>
      </c>
      <c r="G191" s="17">
        <f>G186+G182+G178+G174+G170+G166+G162+G158+G154+G150+G146+G142+G138+G134+G130+G126+G122+G118+G114+G110+G106+G102+G98+G94+G90+G86+G82+G78+G74+G70+G66+G62+G58+G54+G50+G46+G42+G38+G34+G30+G26+G22+G18+G14+G10</f>
        <v>103604527.00000001</v>
      </c>
      <c r="H191" s="17">
        <f>H174+H170+H166+H162+H158+H154+H150+H146+H142+H138+H134+H130+H126+H122+H118+H114+H110+H106+H102+H98+H94+H90+H86+H82+H78+H74+H70+H66+H62+H58+H54+H50+H46+H42+H38+H34+H30+H26+H22+H18+H14+H10</f>
        <v>84591252.829999998</v>
      </c>
      <c r="I191" s="17">
        <f>I174+I170+I166+I162+I158+I154+I150+I146+I142+I138+I134+I130+I126+I122+I118+I114+I110+I106+I102+I98+I94+I90+I86+I82+I78+I74+I70+I66+I62+I58+I54+I50+I46+I42+I38+I34+I30+I26+I22+I18+I14+I10</f>
        <v>71374874.309999987</v>
      </c>
      <c r="J191" s="17">
        <f>J174+J170+J166+J162+J158+J154+J150+J146+J142+J138+J134+J130+J126+J122+J118+J114+J110+J106+J102+J98+J94+J90+J86+J82+J78+J74+J70+J66+J62+J58+J54+J50+J46+J42+J38+J34+J30+J26+J22+J18+J14+J10</f>
        <v>72419474.739999995</v>
      </c>
      <c r="K191" s="104"/>
      <c r="L191" s="10"/>
      <c r="N191" s="12"/>
      <c r="O191" s="103"/>
      <c r="P191" s="103"/>
      <c r="Q191" s="34"/>
    </row>
    <row r="192" spans="1:17" ht="26.25" thickBot="1">
      <c r="A192" s="79"/>
      <c r="B192" s="79"/>
      <c r="C192" s="79"/>
      <c r="D192" s="20" t="str">
        <f>D159</f>
        <v>внебюджетные источники</v>
      </c>
      <c r="E192" s="17">
        <f>F192+G192+H192+I192+J192</f>
        <v>10167399.220000001</v>
      </c>
      <c r="F192" s="17">
        <f>F155+F151+F147+F143+F139+F135+F131+F127+F123+F119+F115+F111+F107+F103+F99+F95+F91+F87+F83+F79+F43+F39+F35+F31+F27+F23+F19+F15+F11</f>
        <v>10167399.220000001</v>
      </c>
      <c r="G192" s="17">
        <f>G155+G151+G147+G143+G139+G135+G131+G127+G123+G119+G115+G111+G107+G103+G99+G95+G91+G87+G83+G79+G43+G39+G35+G31+G27+G23+G19+G15+G11</f>
        <v>0</v>
      </c>
      <c r="H192" s="17">
        <f>H155+H151+H147+H143+H139+H135+H131+H127+H123+H119+H115+H111+H107+H103+H99+H95+H91+H87+H83+H79+H43+H39+H35+H31+H27+H23+H19+H15+H11</f>
        <v>0</v>
      </c>
      <c r="I192" s="17">
        <f>I155+I151+I147+I143+I139+I135+I131+I127+I123+I119+I115+I111+I107+I103+I99+I95+I91+I87+I83+I79+I43+I39+I35+I31+I27+I23+I19+I15+I11</f>
        <v>0</v>
      </c>
      <c r="J192" s="17">
        <f>J155+J151+J147+J143+J139+J135+J131+J127+J123+J119+J115+J111+J107+J103+J99+J95+J91+J87+J83+J79+J43+J39+J35+J31+J27+J23+J19+J15+J11</f>
        <v>0</v>
      </c>
      <c r="K192" s="104"/>
      <c r="L192" s="10"/>
      <c r="O192" s="103"/>
      <c r="P192" s="103"/>
      <c r="Q192" s="34"/>
    </row>
    <row r="193" spans="1:14" ht="39" thickBot="1">
      <c r="A193" s="80"/>
      <c r="B193" s="80"/>
      <c r="C193" s="80"/>
      <c r="D193" s="21" t="s">
        <v>35</v>
      </c>
      <c r="E193" s="45">
        <f>E189+E190+E191+E192</f>
        <v>887679429.10000014</v>
      </c>
      <c r="F193" s="17">
        <f>F190+F191+F192+F189</f>
        <v>207004586.08000001</v>
      </c>
      <c r="G193" s="17">
        <f>G190+G191+G192+G189</f>
        <v>128560674.89000002</v>
      </c>
      <c r="H193" s="17">
        <f>H190+H191+H192+H189</f>
        <v>185676691.56999999</v>
      </c>
      <c r="I193" s="44">
        <f>I190+I191+I192+I189</f>
        <v>171272749.09999996</v>
      </c>
      <c r="J193" s="17">
        <f>J190+J191+J192+J189</f>
        <v>195164727.45999998</v>
      </c>
      <c r="K193" s="105"/>
      <c r="L193" s="12"/>
      <c r="N193" s="10"/>
    </row>
    <row r="194" spans="1:14">
      <c r="G194" s="43"/>
    </row>
    <row r="195" spans="1:14">
      <c r="E195" s="52"/>
      <c r="F195" s="10"/>
      <c r="G195" s="28"/>
      <c r="H195" s="37"/>
    </row>
    <row r="196" spans="1:14">
      <c r="G196" s="28"/>
      <c r="H196" s="37"/>
      <c r="I196" s="46"/>
    </row>
    <row r="197" spans="1:14">
      <c r="E197" s="10"/>
      <c r="G197" s="42"/>
    </row>
    <row r="198" spans="1:14">
      <c r="G198" s="42"/>
    </row>
  </sheetData>
  <autoFilter ref="A6:K193">
    <filterColumn colId="4" showButton="0"/>
    <filterColumn colId="5" showButton="0"/>
    <filterColumn colId="6" showButton="0"/>
    <filterColumn colId="7" showButton="0"/>
    <filterColumn colId="8" showButton="0"/>
  </autoFilter>
  <mergeCells count="190">
    <mergeCell ref="J1:K1"/>
    <mergeCell ref="K17:K20"/>
    <mergeCell ref="K6:K7"/>
    <mergeCell ref="J2:K2"/>
    <mergeCell ref="K9:K12"/>
    <mergeCell ref="I3:K3"/>
    <mergeCell ref="K13:K16"/>
    <mergeCell ref="A4:K4"/>
    <mergeCell ref="A6:A7"/>
    <mergeCell ref="B6:B7"/>
    <mergeCell ref="A13:A16"/>
    <mergeCell ref="B13:B16"/>
    <mergeCell ref="B21:B24"/>
    <mergeCell ref="A17:A20"/>
    <mergeCell ref="C13:C16"/>
    <mergeCell ref="C21:C24"/>
    <mergeCell ref="A25:A28"/>
    <mergeCell ref="E6:J6"/>
    <mergeCell ref="D6:D7"/>
    <mergeCell ref="C17:C20"/>
    <mergeCell ref="B17:B20"/>
    <mergeCell ref="C6:C7"/>
    <mergeCell ref="C9:C12"/>
    <mergeCell ref="B9:B12"/>
    <mergeCell ref="A9:A12"/>
    <mergeCell ref="B37:B40"/>
    <mergeCell ref="A29:A32"/>
    <mergeCell ref="A21:A24"/>
    <mergeCell ref="B25:B28"/>
    <mergeCell ref="C25:C28"/>
    <mergeCell ref="B29:B32"/>
    <mergeCell ref="B45:B48"/>
    <mergeCell ref="A45:A48"/>
    <mergeCell ref="C29:C32"/>
    <mergeCell ref="C45:C48"/>
    <mergeCell ref="A41:A44"/>
    <mergeCell ref="B41:B44"/>
    <mergeCell ref="A33:A36"/>
    <mergeCell ref="A37:A40"/>
    <mergeCell ref="B33:B36"/>
    <mergeCell ref="A49:A52"/>
    <mergeCell ref="B57:B60"/>
    <mergeCell ref="A57:A60"/>
    <mergeCell ref="A77:A80"/>
    <mergeCell ref="B77:B80"/>
    <mergeCell ref="A73:A76"/>
    <mergeCell ref="B61:B64"/>
    <mergeCell ref="A53:A56"/>
    <mergeCell ref="B53:B56"/>
    <mergeCell ref="A65:A68"/>
    <mergeCell ref="A61:A64"/>
    <mergeCell ref="B65:B68"/>
    <mergeCell ref="A81:A84"/>
    <mergeCell ref="B85:B88"/>
    <mergeCell ref="A85:A88"/>
    <mergeCell ref="A69:A72"/>
    <mergeCell ref="B81:B84"/>
    <mergeCell ref="B125:B128"/>
    <mergeCell ref="A109:A112"/>
    <mergeCell ref="A93:A96"/>
    <mergeCell ref="B105:B108"/>
    <mergeCell ref="A121:A124"/>
    <mergeCell ref="B121:B124"/>
    <mergeCell ref="A105:A108"/>
    <mergeCell ref="B109:B112"/>
    <mergeCell ref="A97:A100"/>
    <mergeCell ref="B101:B104"/>
    <mergeCell ref="A89:A92"/>
    <mergeCell ref="B89:B92"/>
    <mergeCell ref="B97:B100"/>
    <mergeCell ref="A101:A104"/>
    <mergeCell ref="B141:B144"/>
    <mergeCell ref="A113:A116"/>
    <mergeCell ref="A117:A120"/>
    <mergeCell ref="B137:B140"/>
    <mergeCell ref="B145:B148"/>
    <mergeCell ref="B113:B116"/>
    <mergeCell ref="A137:A140"/>
    <mergeCell ref="B133:B136"/>
    <mergeCell ref="A129:A132"/>
    <mergeCell ref="A125:A128"/>
    <mergeCell ref="A133:A136"/>
    <mergeCell ref="A141:A144"/>
    <mergeCell ref="B129:B132"/>
    <mergeCell ref="C189:C193"/>
    <mergeCell ref="C173:C176"/>
    <mergeCell ref="C177:C180"/>
    <mergeCell ref="A169:A172"/>
    <mergeCell ref="B169:B172"/>
    <mergeCell ref="P145:P192"/>
    <mergeCell ref="K145:K148"/>
    <mergeCell ref="O145:O192"/>
    <mergeCell ref="K190:K193"/>
    <mergeCell ref="K149:K152"/>
    <mergeCell ref="K169:K172"/>
    <mergeCell ref="K153:K156"/>
    <mergeCell ref="C185:C188"/>
    <mergeCell ref="C181:C184"/>
    <mergeCell ref="A165:A168"/>
    <mergeCell ref="B181:B184"/>
    <mergeCell ref="B161:B164"/>
    <mergeCell ref="B189:B193"/>
    <mergeCell ref="A177:A180"/>
    <mergeCell ref="A157:A160"/>
    <mergeCell ref="A161:A164"/>
    <mergeCell ref="B165:B168"/>
    <mergeCell ref="B173:B176"/>
    <mergeCell ref="A185:A188"/>
    <mergeCell ref="B185:B188"/>
    <mergeCell ref="A173:A176"/>
    <mergeCell ref="K121:K124"/>
    <mergeCell ref="K81:K84"/>
    <mergeCell ref="B117:B120"/>
    <mergeCell ref="B93:B96"/>
    <mergeCell ref="K85:K88"/>
    <mergeCell ref="C85:C88"/>
    <mergeCell ref="A153:A156"/>
    <mergeCell ref="B177:B180"/>
    <mergeCell ref="A189:A193"/>
    <mergeCell ref="A145:A148"/>
    <mergeCell ref="C165:C168"/>
    <mergeCell ref="K141:K144"/>
    <mergeCell ref="K165:K168"/>
    <mergeCell ref="C141:C144"/>
    <mergeCell ref="B149:B152"/>
    <mergeCell ref="C153:C156"/>
    <mergeCell ref="B153:B156"/>
    <mergeCell ref="C149:C152"/>
    <mergeCell ref="C145:C148"/>
    <mergeCell ref="A181:A184"/>
    <mergeCell ref="C157:C160"/>
    <mergeCell ref="B157:B160"/>
    <mergeCell ref="C161:C164"/>
    <mergeCell ref="C169:C172"/>
    <mergeCell ref="B49:B52"/>
    <mergeCell ref="K77:K80"/>
    <mergeCell ref="C77:C80"/>
    <mergeCell ref="C81:C84"/>
    <mergeCell ref="B69:B72"/>
    <mergeCell ref="B73:B76"/>
    <mergeCell ref="C61:C64"/>
    <mergeCell ref="C69:C72"/>
    <mergeCell ref="C49:C52"/>
    <mergeCell ref="C53:C56"/>
    <mergeCell ref="C129:C132"/>
    <mergeCell ref="K89:K92"/>
    <mergeCell ref="C89:C92"/>
    <mergeCell ref="K137:K140"/>
    <mergeCell ref="C137:C140"/>
    <mergeCell ref="K133:K136"/>
    <mergeCell ref="K129:K132"/>
    <mergeCell ref="C125:C128"/>
    <mergeCell ref="C133:C136"/>
    <mergeCell ref="K113:K116"/>
    <mergeCell ref="K125:K128"/>
    <mergeCell ref="K117:K120"/>
    <mergeCell ref="C97:C100"/>
    <mergeCell ref="C93:C96"/>
    <mergeCell ref="C113:C116"/>
    <mergeCell ref="C109:C112"/>
    <mergeCell ref="C117:C120"/>
    <mergeCell ref="K93:K96"/>
    <mergeCell ref="K105:K108"/>
    <mergeCell ref="K101:K104"/>
    <mergeCell ref="C121:C124"/>
    <mergeCell ref="C105:C108"/>
    <mergeCell ref="K97:K100"/>
    <mergeCell ref="C101:C104"/>
    <mergeCell ref="C73:C76"/>
    <mergeCell ref="K109:K112"/>
    <mergeCell ref="C57:C60"/>
    <mergeCell ref="C37:C40"/>
    <mergeCell ref="K45:K48"/>
    <mergeCell ref="K61:K64"/>
    <mergeCell ref="K73:K76"/>
    <mergeCell ref="K29:K32"/>
    <mergeCell ref="L21:L24"/>
    <mergeCell ref="K65:K68"/>
    <mergeCell ref="K57:K60"/>
    <mergeCell ref="K69:K72"/>
    <mergeCell ref="C65:C68"/>
    <mergeCell ref="K49:K52"/>
    <mergeCell ref="K53:K56"/>
    <mergeCell ref="K25:K28"/>
    <mergeCell ref="K33:K36"/>
    <mergeCell ref="K37:K40"/>
    <mergeCell ref="K41:K44"/>
    <mergeCell ref="K21:K24"/>
    <mergeCell ref="C41:C44"/>
    <mergeCell ref="C33:C36"/>
  </mergeCells>
  <phoneticPr fontId="6" type="noConversion"/>
  <pageMargins left="3.937007874015748E-2" right="3.937007874015748E-2" top="7.874015748031496E-2" bottom="3.937007874015748E-2" header="0" footer="0"/>
  <pageSetup paperSize="9" scale="75" fitToHeight="0" orientation="landscape" r:id="rId1"/>
  <rowBreaks count="8" manualBreakCount="8">
    <brk id="24" max="10" man="1"/>
    <brk id="44" max="10" man="1"/>
    <brk id="68" max="10" man="1"/>
    <brk id="92" max="10" man="1"/>
    <brk id="116" max="10" man="1"/>
    <brk id="140" max="10" man="1"/>
    <brk id="164" max="10" man="1"/>
    <brk id="18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EGISSO</cp:lastModifiedBy>
  <cp:lastPrinted>2023-01-24T07:33:42Z</cp:lastPrinted>
  <dcterms:created xsi:type="dcterms:W3CDTF">2015-10-07T14:12:52Z</dcterms:created>
  <dcterms:modified xsi:type="dcterms:W3CDTF">2023-01-24T07:35:33Z</dcterms:modified>
</cp:coreProperties>
</file>