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P90" i="1" l="1"/>
  <c r="O142" i="1" l="1"/>
  <c r="O24" i="1"/>
  <c r="O108" i="1"/>
  <c r="O102" i="1"/>
  <c r="O46" i="1"/>
  <c r="O205" i="1"/>
  <c r="O201" i="1" s="1"/>
  <c r="O124" i="1"/>
  <c r="P142" i="1" l="1"/>
  <c r="R142" i="1"/>
  <c r="Q142" i="1"/>
  <c r="P102" i="1"/>
  <c r="R205" i="1"/>
  <c r="Q205" i="1"/>
  <c r="P205" i="1"/>
  <c r="R102" i="1"/>
  <c r="Q10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4" i="1"/>
  <c r="Q124" i="1"/>
  <c r="R124" i="1"/>
  <c r="R247" i="2" l="1"/>
  <c r="R9" i="2"/>
  <c r="P252" i="1" l="1"/>
  <c r="Q252" i="1"/>
  <c r="R252" i="1"/>
  <c r="O252" i="1"/>
  <c r="Q280" i="1" l="1"/>
  <c r="R280" i="1"/>
  <c r="P280" i="1"/>
  <c r="P217" i="1"/>
  <c r="Q289" i="1"/>
  <c r="R289" i="1"/>
  <c r="P289" i="1"/>
  <c r="P301" i="1" l="1"/>
  <c r="P108" i="1"/>
  <c r="Q108" i="1"/>
  <c r="R108" i="1"/>
  <c r="O35" i="1" l="1"/>
  <c r="O243" i="1"/>
  <c r="P46" i="1"/>
  <c r="Q46" i="1"/>
  <c r="R46" i="1"/>
  <c r="P56" i="1"/>
  <c r="Q56" i="1"/>
  <c r="R56" i="1"/>
  <c r="P66" i="1"/>
  <c r="Q66" i="1"/>
  <c r="R66" i="1"/>
  <c r="P114" i="1"/>
  <c r="Q114" i="1"/>
  <c r="R114" i="1"/>
  <c r="P118" i="1"/>
  <c r="Q118" i="1"/>
  <c r="R118" i="1"/>
  <c r="P180" i="1"/>
  <c r="P141" i="1" s="1"/>
  <c r="Q180" i="1"/>
  <c r="Q141" i="1" s="1"/>
  <c r="R180" i="1"/>
  <c r="R141" i="1" s="1"/>
  <c r="P201" i="1"/>
  <c r="Q201" i="1"/>
  <c r="R201" i="1"/>
  <c r="P211" i="1"/>
  <c r="Q211" i="1"/>
  <c r="R211" i="1"/>
  <c r="Q217" i="1"/>
  <c r="R217" i="1"/>
  <c r="P35" i="1" l="1"/>
  <c r="Q262" i="1" l="1"/>
  <c r="R262" i="1"/>
  <c r="R256" i="1" l="1"/>
  <c r="R250" i="1" s="1"/>
  <c r="Q256" i="1"/>
  <c r="Q250" i="1" s="1"/>
  <c r="R243" i="1" l="1"/>
  <c r="Q243" i="1"/>
  <c r="P243" i="1"/>
  <c r="R35" i="1" l="1"/>
  <c r="Q35" i="1"/>
  <c r="P75" i="1" l="1"/>
  <c r="Q75" i="1"/>
  <c r="R75" i="1"/>
  <c r="Q90" i="1"/>
  <c r="R90" i="1"/>
  <c r="P82" i="1"/>
  <c r="Q82" i="1"/>
  <c r="R82" i="1"/>
  <c r="P134" i="1"/>
  <c r="Q134" i="1"/>
  <c r="R134" i="1"/>
  <c r="P130" i="1"/>
  <c r="Q130" i="1"/>
  <c r="R130" i="1"/>
  <c r="P231" i="1"/>
  <c r="Q231" i="1"/>
  <c r="Q210" i="1" s="1"/>
  <c r="Q200" i="1" s="1"/>
  <c r="R231" i="1"/>
  <c r="R210" i="1" s="1"/>
  <c r="R200" i="1" s="1"/>
  <c r="R129" i="1" l="1"/>
  <c r="P129" i="1"/>
  <c r="Q129" i="1"/>
  <c r="P210" i="1"/>
  <c r="P200" i="1" s="1"/>
  <c r="P19" i="1" l="1"/>
  <c r="P11" i="1" s="1"/>
  <c r="Q19" i="1"/>
  <c r="R19" i="1"/>
  <c r="P282" i="1"/>
  <c r="Q282" i="1"/>
  <c r="Q278" i="1" s="1"/>
  <c r="R282" i="1"/>
  <c r="R278" i="1" s="1"/>
  <c r="P283" i="1"/>
  <c r="P285" i="1" s="1"/>
  <c r="Q283" i="1"/>
  <c r="Q285" i="1" s="1"/>
  <c r="R283" i="1"/>
  <c r="R285" i="1" s="1"/>
  <c r="P286" i="1"/>
  <c r="P288" i="1" s="1"/>
  <c r="Q286" i="1"/>
  <c r="Q288" i="1" s="1"/>
  <c r="R286" i="1"/>
  <c r="R288" i="1" s="1"/>
  <c r="P291" i="1"/>
  <c r="Q291" i="1"/>
  <c r="R291" i="1"/>
  <c r="P292" i="1"/>
  <c r="P294" i="1" s="1"/>
  <c r="Q292" i="1"/>
  <c r="Q294" i="1" s="1"/>
  <c r="R292" i="1"/>
  <c r="R294" i="1" s="1"/>
  <c r="P298" i="1"/>
  <c r="P300" i="1" s="1"/>
  <c r="Q298" i="1"/>
  <c r="Q300" i="1" s="1"/>
  <c r="R298" i="1"/>
  <c r="R300" i="1" s="1"/>
  <c r="P303" i="1"/>
  <c r="Q301" i="1"/>
  <c r="Q303" i="1" s="1"/>
  <c r="R301" i="1"/>
  <c r="R303" i="1" s="1"/>
  <c r="P94" i="1"/>
  <c r="Q94" i="1"/>
  <c r="R94" i="1"/>
  <c r="P262" i="1"/>
  <c r="R11" i="1" l="1"/>
  <c r="R10" i="1" s="1"/>
  <c r="R265" i="1" s="1"/>
  <c r="R266" i="1" s="1"/>
  <c r="Q11" i="1"/>
  <c r="Q10" i="1" s="1"/>
  <c r="Q265" i="1" s="1"/>
  <c r="Q266" i="1" s="1"/>
  <c r="P10" i="1"/>
  <c r="P295" i="1"/>
  <c r="P297" i="1" s="1"/>
  <c r="Q295" i="1"/>
  <c r="Q297" i="1" s="1"/>
  <c r="R295" i="1"/>
  <c r="R297" i="1" s="1"/>
  <c r="P256" i="1"/>
  <c r="P250" i="1" s="1"/>
  <c r="R9" i="1" l="1"/>
  <c r="R271" i="1"/>
  <c r="Q9" i="1"/>
  <c r="Q271" i="1"/>
  <c r="O56" i="1"/>
  <c r="O301" i="1"/>
  <c r="O303" i="1" s="1"/>
  <c r="O289" i="1"/>
  <c r="O291" i="1" s="1"/>
  <c r="O280" i="1"/>
  <c r="O282" i="1" s="1"/>
  <c r="O66" i="1"/>
  <c r="O231" i="1"/>
  <c r="O217" i="1"/>
  <c r="O180" i="1"/>
  <c r="O141" i="1" s="1"/>
  <c r="O211" i="1"/>
  <c r="O134" i="1"/>
  <c r="O130" i="1"/>
  <c r="O118" i="1"/>
  <c r="O286" i="1" s="1"/>
  <c r="O288" i="1" s="1"/>
  <c r="O114" i="1"/>
  <c r="O292" i="1"/>
  <c r="O294" i="1" s="1"/>
  <c r="O90" i="1"/>
  <c r="O94" i="1"/>
  <c r="O82" i="1"/>
  <c r="O75" i="1"/>
  <c r="O129" i="1" l="1"/>
  <c r="O283" i="1"/>
  <c r="O285" i="1" s="1"/>
  <c r="O298" i="1"/>
  <c r="O300" i="1" s="1"/>
  <c r="O210" i="1"/>
  <c r="O19" i="1"/>
  <c r="O11" i="1" s="1"/>
  <c r="O10" i="1" s="1"/>
  <c r="O200" i="1" l="1"/>
  <c r="O262" i="1"/>
  <c r="O256" i="1" l="1"/>
  <c r="O250" i="1" s="1"/>
  <c r="P265" i="1" l="1"/>
  <c r="P266" i="1" s="1"/>
  <c r="P9" i="1" l="1"/>
  <c r="P271" i="1"/>
  <c r="P268" i="1"/>
  <c r="O295" i="1"/>
  <c r="O297" i="1" s="1"/>
  <c r="O265" i="1"/>
  <c r="O266" i="1" s="1"/>
  <c r="O271" i="1" l="1"/>
  <c r="O9" i="1"/>
</calcChain>
</file>

<file path=xl/sharedStrings.xml><?xml version="1.0" encoding="utf-8"?>
<sst xmlns="http://schemas.openxmlformats.org/spreadsheetml/2006/main" count="2821" uniqueCount="648">
  <si>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</si>
  <si>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</si>
  <si>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</si>
  <si>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</si>
  <si>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</si>
  <si>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</si>
  <si>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</si>
  <si>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</si>
  <si>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</si>
  <si>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</si>
  <si>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</si>
  <si>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</si>
  <si>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</si>
  <si>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</si>
  <si>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</si>
  <si>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</si>
  <si>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</si>
  <si>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</si>
  <si>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</si>
  <si>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</si>
  <si>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</si>
  <si>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</si>
  <si>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</si>
  <si>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</si>
  <si>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</si>
  <si>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</si>
  <si>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</si>
  <si>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</si>
  <si>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</si>
  <si>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</si>
  <si>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</si>
  <si>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</si>
  <si>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</si>
  <si>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</si>
  <si>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</si>
  <si>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</si>
  <si>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</si>
  <si>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</si>
  <si>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</si>
  <si>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</si>
  <si>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</si>
  <si>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</si>
  <si>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</si>
  <si>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</si>
  <si>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</si>
  <si>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</si>
  <si>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</si>
  <si>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</si>
  <si>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</si>
  <si>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</si>
  <si>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</si>
  <si>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</si>
  <si>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</si>
  <si>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</si>
  <si>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</si>
  <si>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</si>
  <si>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</si>
  <si>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</si>
  <si>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</si>
  <si>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</si>
  <si>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</si>
  <si>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</si>
  <si>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</si>
  <si>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</si>
  <si>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</si>
  <si>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</si>
  <si>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</si>
  <si>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</si>
  <si>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</si>
  <si>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</si>
  <si>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</si>
  <si>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</si>
  <si>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</si>
  <si>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</si>
  <si>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</si>
  <si>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</si>
  <si>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</si>
  <si>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</si>
  <si>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</si>
  <si>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</si>
  <si>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</si>
  <si>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</si>
  <si>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</si>
  <si>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</si>
  <si>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</si>
  <si>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</si>
  <si>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</si>
  <si>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</si>
  <si>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</si>
  <si>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</si>
  <si>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</si>
  <si>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</si>
  <si>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</si>
  <si>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</si>
  <si>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</si>
  <si>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</si>
  <si>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</si>
  <si>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</si>
  <si>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</si>
  <si>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</si>
  <si>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</si>
  <si>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</si>
  <si>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</si>
  <si>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</si>
  <si>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</si>
  <si>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</si>
  <si>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</si>
  <si>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</si>
  <si>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</si>
  <si>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</si>
  <si>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</si>
  <si>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</si>
  <si>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</si>
  <si>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</si>
  <si>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</si>
  <si>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</si>
  <si>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</si>
  <si>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</si>
  <si>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</si>
  <si>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</si>
  <si>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</si>
  <si>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</si>
  <si>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</si>
  <si>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</si>
  <si>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</si>
  <si>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</si>
  <si>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</si>
  <si>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</si>
  <si>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</si>
  <si>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</si>
  <si>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</si>
  <si>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</si>
  <si>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</si>
  <si>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</si>
  <si>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</si>
  <si>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</si>
  <si>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</si>
  <si>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</si>
  <si>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</si>
  <si>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</si>
  <si>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</si>
  <si>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</si>
  <si>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</si>
  <si>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</si>
  <si>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</si>
  <si>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</si>
  <si>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</si>
  <si>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</si>
  <si>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</si>
  <si>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</si>
  <si>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</si>
  <si>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</si>
  <si>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</si>
  <si>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</si>
  <si>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</si>
  <si>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</si>
  <si>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</si>
  <si>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</si>
  <si>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</si>
  <si>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</si>
  <si>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</si>
  <si>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</si>
  <si>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</si>
  <si>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</si>
  <si>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</si>
  <si>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</si>
  <si>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</si>
  <si>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</si>
  <si>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</si>
  <si>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</si>
  <si>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</si>
  <si>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</si>
  <si>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</si>
  <si>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</si>
  <si>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</si>
  <si>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</si>
  <si>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</si>
  <si>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</si>
  <si>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</si>
  <si>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</si>
  <si>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</si>
  <si>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</si>
  <si>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</si>
  <si>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</si>
  <si>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</si>
  <si>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</si>
  <si>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</si>
  <si>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</si>
  <si>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</si>
  <si>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</si>
  <si>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</si>
  <si>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</si>
  <si>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</si>
  <si>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</si>
  <si>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</si>
  <si>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</si>
  <si>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</si>
  <si>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</si>
  <si>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</si>
  <si>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</si>
  <si>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</si>
  <si>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</si>
  <si>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</si>
  <si>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</si>
  <si>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</si>
  <si>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</si>
  <si>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</si>
  <si>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</si>
  <si>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</si>
  <si>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</si>
  <si>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</si>
  <si>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</si>
  <si>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</si>
  <si>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</si>
  <si>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</si>
  <si>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</si>
  <si>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</si>
  <si>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</si>
  <si>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</si>
  <si>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</si>
  <si>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</si>
  <si>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</si>
  <si>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</si>
  <si>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</si>
  <si>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</si>
  <si>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</si>
  <si>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</si>
  <si>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</si>
  <si>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</si>
  <si>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</si>
  <si>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</si>
  <si>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</si>
  <si>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</si>
  <si>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</si>
  <si>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</si>
  <si>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</si>
  <si>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</si>
  <si>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</si>
  <si>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</si>
  <si>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</si>
  <si>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</si>
  <si>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</si>
  <si>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</si>
  <si>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</si>
  <si>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</si>
  <si>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</si>
  <si>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</si>
  <si>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</si>
  <si>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</si>
  <si>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</si>
  <si>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</si>
  <si>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</si>
  <si>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</si>
  <si>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</si>
  <si>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</si>
  <si>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</si>
  <si>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</si>
  <si>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</si>
  <si>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</si>
  <si>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</si>
  <si>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</si>
  <si>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</si>
  <si>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</si>
  <si>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</si>
  <si>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</si>
  <si>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</si>
  <si>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</si>
  <si>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</si>
  <si>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</si>
  <si>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</si>
  <si>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</si>
  <si>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</si>
  <si>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</si>
  <si>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</si>
  <si>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</si>
  <si>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</si>
  <si>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</si>
  <si>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</si>
  <si>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</si>
  <si>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</si>
  <si>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</si>
  <si>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</si>
  <si>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</si>
  <si>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</si>
  <si>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</si>
  <si>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</si>
  <si>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</si>
  <si>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</si>
  <si>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</si>
  <si>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</si>
  <si>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</si>
  <si>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</si>
  <si>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</si>
  <si>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</si>
  <si>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</si>
  <si>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</si>
  <si>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</si>
  <si>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</si>
  <si>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</si>
  <si>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</si>
  <si>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</si>
  <si>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</si>
  <si>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</si>
  <si>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</si>
  <si>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</si>
  <si>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</si>
  <si>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</si>
  <si>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</si>
  <si>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</si>
  <si>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</si>
  <si>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</si>
  <si>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</si>
  <si>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</si>
  <si>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</si>
  <si>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</si>
  <si>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</si>
  <si>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</si>
  <si>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</si>
  <si>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</si>
  <si>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</si>
  <si>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</si>
  <si>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</si>
  <si>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</si>
  <si>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</si>
  <si>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</si>
  <si>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</si>
  <si>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</si>
  <si>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</si>
  <si>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</si>
  <si>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</si>
  <si>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</si>
  <si>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</si>
  <si>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</si>
  <si>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</si>
  <si>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</si>
  <si>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</si>
  <si>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</si>
  <si>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</si>
  <si>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</si>
  <si>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</si>
  <si>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</si>
  <si>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</si>
  <si>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</si>
  <si>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</si>
  <si>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</si>
  <si>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</si>
  <si>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</si>
  <si>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</si>
  <si>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</si>
  <si>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</si>
  <si>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</si>
  <si>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</si>
  <si>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</si>
  <si>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</si>
  <si>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</si>
  <si>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</si>
  <si>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</si>
  <si>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</si>
  <si>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</si>
  <si>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</si>
  <si>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</si>
  <si>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</si>
  <si>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</si>
  <si>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</si>
  <si>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</si>
  <si>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</si>
  <si>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</si>
  <si>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</si>
  <si>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</si>
  <si>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</si>
  <si>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</si>
  <si>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</si>
  <si>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</si>
  <si>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</si>
  <si>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</si>
  <si>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</si>
  <si>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</si>
  <si>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</si>
  <si>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</si>
  <si>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</si>
  <si>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</si>
  <si>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</si>
  <si>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</si>
  <si>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</si>
  <si>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</si>
  <si>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</si>
  <si>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</si>
  <si>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</si>
  <si>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</si>
  <si>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</si>
  <si>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</si>
  <si>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</si>
  <si>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</si>
  <si>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</si>
  <si>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</si>
  <si>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</si>
  <si>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</si>
  <si>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</si>
  <si>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</si>
  <si>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</si>
  <si>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</si>
  <si>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</si>
  <si>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</si>
  <si>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</si>
  <si>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</si>
  <si>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</si>
  <si>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</si>
  <si>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</si>
  <si>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</si>
  <si>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</si>
  <si>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</si>
  <si>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</si>
  <si>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</si>
  <si>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</si>
  <si>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</si>
  <si>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</si>
  <si>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</si>
  <si>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</si>
  <si>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</si>
  <si>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</si>
  <si>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</si>
  <si>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</si>
  <si>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</si>
  <si>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</si>
  <si>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</si>
  <si>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</si>
  <si>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</si>
  <si>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</si>
  <si>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</si>
  <si>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</si>
  <si>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</si>
  <si>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</si>
  <si>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</si>
  <si>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</si>
  <si>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</si>
  <si>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</si>
  <si>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</si>
  <si>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</si>
  <si>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</si>
  <si>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</si>
  <si>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</si>
  <si>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</si>
  <si>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</si>
  <si>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</si>
  <si>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</si>
  <si>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</si>
  <si>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</si>
  <si>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</si>
  <si>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</si>
  <si>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</si>
  <si>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</si>
  <si>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</si>
  <si>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</si>
  <si>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</si>
  <si>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</si>
  <si>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</si>
  <si>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</si>
  <si>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</si>
  <si>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</si>
  <si>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</si>
  <si>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</si>
  <si>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</si>
  <si>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</si>
  <si>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</si>
  <si>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</si>
  <si>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</si>
  <si>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</si>
  <si>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</si>
  <si>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</si>
  <si>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</si>
  <si>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</si>
  <si>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</si>
  <si>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</si>
  <si>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</si>
  <si>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</si>
  <si>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</si>
  <si>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</si>
  <si>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</si>
  <si>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</si>
  <si>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</si>
  <si>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</si>
  <si>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</si>
  <si>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</si>
  <si>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</si>
  <si>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</si>
  <si>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</si>
  <si>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</si>
  <si>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</si>
  <si>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</si>
  <si>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</si>
  <si>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</si>
  <si>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</si>
  <si>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</si>
  <si>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</si>
  <si>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</si>
  <si>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</si>
  <si>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</si>
  <si>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</si>
  <si>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</si>
  <si>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</si>
  <si>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</si>
  <si>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</si>
  <si>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</si>
  <si>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</si>
  <si>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</si>
  <si>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</si>
  <si>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</si>
  <si>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</si>
  <si>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</si>
  <si>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</si>
  <si>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</si>
  <si>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</si>
  <si>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</si>
  <si>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</si>
  <si>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</si>
  <si>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</si>
  <si>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</si>
  <si>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</si>
  <si>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</si>
  <si>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</si>
  <si>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</si>
  <si>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</si>
  <si>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</si>
  <si>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</si>
  <si>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</si>
  <si>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</si>
  <si>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</si>
  <si>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</si>
  <si>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</si>
  <si>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</si>
  <si>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</si>
  <si>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</si>
  <si>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</si>
  <si>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</si>
  <si>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</si>
  <si>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</si>
  <si>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</si>
  <si>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</si>
  <si>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</si>
  <si>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</si>
  <si>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</si>
  <si>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</si>
  <si>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</si>
  <si>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</si>
  <si>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</si>
  <si>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</si>
  <si>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</si>
  <si>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</si>
  <si>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</si>
  <si>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</si>
  <si>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</si>
  <si>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</si>
  <si>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</si>
  <si>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</si>
  <si>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</si>
  <si>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</si>
  <si>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</si>
  <si>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</si>
  <si>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</si>
  <si>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</si>
  <si>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</si>
  <si>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</si>
  <si>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</si>
  <si>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</si>
  <si>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</si>
  <si>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</si>
  <si>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</si>
  <si>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</si>
  <si>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</si>
  <si>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</si>
  <si>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</si>
  <si>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</si>
  <si>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</si>
  <si>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</si>
  <si>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</si>
  <si>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</si>
  <si>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</si>
  <si>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</si>
  <si>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</si>
  <si>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</si>
  <si>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</si>
  <si>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</si>
  <si>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</si>
  <si>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</si>
  <si>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</si>
  <si>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</si>
  <si>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</si>
  <si>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</si>
  <si>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</si>
  <si>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</si>
  <si>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</si>
  <si>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</si>
  <si>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</si>
  <si>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</si>
  <si>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</si>
  <si>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</si>
  <si>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</si>
  <si>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</si>
  <si>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</si>
  <si>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</si>
  <si>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</si>
  <si>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</si>
  <si>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</si>
  <si>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</si>
  <si>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</si>
  <si>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</si>
  <si>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</si>
  <si>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</si>
  <si>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</si>
  <si>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</si>
  <si>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</si>
  <si>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</si>
  <si>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</si>
  <si>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</si>
  <si>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</si>
  <si>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</si>
  <si>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</si>
  <si>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</si>
  <si>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</si>
  <si>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</si>
  <si>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</si>
  <si>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</si>
  <si>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</si>
  <si>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</si>
  <si>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</si>
  <si>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</si>
  <si>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</si>
  <si>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</si>
  <si>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</si>
  <si>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</si>
  <si>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</si>
  <si>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</si>
  <si>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</si>
  <si>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</si>
  <si>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</si>
  <si>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</si>
  <si>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</si>
  <si>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</si>
  <si>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</si>
  <si>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</si>
  <si>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</si>
  <si>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</si>
  <si>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</si>
  <si>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0241282320</t>
  </si>
  <si>
    <t>021E250980</t>
  </si>
  <si>
    <t>0141183260</t>
  </si>
  <si>
    <t>0140883310</t>
  </si>
  <si>
    <r>
      <t>Р</t>
    </r>
    <r>
      <rPr>
        <sz val="9"/>
        <color rgb="FF000000"/>
        <rFont val="Trebuchet MS"/>
        <family val="2"/>
        <charset val="204"/>
      </rPr>
      <t xml:space="preserve">еестр расходных обязательств Брасовского </t>
    </r>
    <r>
      <rPr>
        <b/>
        <sz val="9"/>
        <color rgb="FF000000"/>
        <rFont val="Trebuchet MS"/>
        <family val="2"/>
        <charset val="204"/>
      </rPr>
      <t xml:space="preserve"> муниципального района Брянской области на   2023 -2025 годы</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</si>
</sst>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56">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0" fontId="5" fillId="0" borderId="2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2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27"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8"/>
  <sheetViews>
    <sheetView tabSelected="1" zoomScale="115" zoomScaleNormal="115" workbookViewId="0">
      <pane xSplit="3" ySplit="7" topLeftCell="E240" activePane="bottomRight" state="frozen"/>
      <selection pane="topRight" activeCell="D1" sqref="D1"/>
      <selection pane="bottomLeft" activeCell="A8" sqref="A8"/>
      <selection pane="bottomRight" activeCell="A2" sqref="A2:R2"/>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93" t="s">
        <v>647</v>
      </c>
      <c r="B1" s="393"/>
      <c r="C1" s="393"/>
      <c r="D1" s="393"/>
      <c r="E1" s="393"/>
      <c r="F1" s="393"/>
      <c r="G1" s="393"/>
      <c r="H1" s="393"/>
      <c r="I1" s="393"/>
      <c r="J1" s="393"/>
      <c r="K1" s="393"/>
      <c r="L1" s="393"/>
      <c r="M1" s="393"/>
      <c r="N1" s="393"/>
      <c r="O1" s="393"/>
      <c r="P1" s="393"/>
      <c r="Q1" s="393"/>
      <c r="R1" s="393"/>
    </row>
    <row r="2" spans="1:18" ht="12.75" customHeight="1" x14ac:dyDescent="0.2">
      <c r="A2" s="393" t="s">
        <v>0</v>
      </c>
      <c r="B2" s="393"/>
      <c r="C2" s="393"/>
      <c r="D2" s="393"/>
      <c r="E2" s="393"/>
      <c r="F2" s="393"/>
      <c r="G2" s="393"/>
      <c r="H2" s="393"/>
      <c r="I2" s="393"/>
      <c r="J2" s="393"/>
      <c r="K2" s="393"/>
      <c r="L2" s="393"/>
      <c r="M2" s="393"/>
      <c r="N2" s="393"/>
      <c r="O2" s="393"/>
      <c r="P2" s="393"/>
      <c r="Q2" s="393"/>
      <c r="R2" s="393"/>
    </row>
    <row r="3" spans="1:18" ht="12.75" customHeight="1" x14ac:dyDescent="0.2">
      <c r="A3" s="394" t="s">
        <v>0</v>
      </c>
      <c r="B3" s="394"/>
      <c r="C3" s="394"/>
      <c r="D3" s="394"/>
      <c r="E3" s="394"/>
      <c r="F3" s="394"/>
      <c r="G3" s="394"/>
      <c r="H3" s="394"/>
      <c r="I3" s="394"/>
      <c r="J3" s="394"/>
      <c r="K3" s="394"/>
      <c r="L3" s="394"/>
      <c r="M3" s="394"/>
      <c r="N3" s="394"/>
      <c r="O3" s="394"/>
      <c r="P3" s="394"/>
      <c r="Q3" s="394"/>
      <c r="R3" s="394"/>
    </row>
    <row r="4" spans="1:18" ht="22.5" customHeight="1" x14ac:dyDescent="0.2">
      <c r="A4" s="357" t="s">
        <v>1</v>
      </c>
      <c r="B4" s="357" t="s">
        <v>2</v>
      </c>
      <c r="C4" s="357" t="s">
        <v>3</v>
      </c>
      <c r="D4" s="395" t="s">
        <v>424</v>
      </c>
      <c r="E4" s="357"/>
      <c r="F4" s="357"/>
      <c r="G4" s="357"/>
      <c r="H4" s="357"/>
      <c r="I4" s="357"/>
      <c r="J4" s="357" t="s">
        <v>4</v>
      </c>
      <c r="K4" s="404" t="s">
        <v>274</v>
      </c>
      <c r="L4" s="405"/>
      <c r="M4" s="405"/>
      <c r="N4" s="406"/>
      <c r="O4" s="407" t="s">
        <v>279</v>
      </c>
      <c r="P4" s="400" t="s">
        <v>528</v>
      </c>
      <c r="Q4" s="396" t="s">
        <v>400</v>
      </c>
      <c r="R4" s="396"/>
    </row>
    <row r="5" spans="1:18" ht="22.9" customHeight="1" x14ac:dyDescent="0.2">
      <c r="A5" s="357" t="s">
        <v>0</v>
      </c>
      <c r="B5" s="357" t="s">
        <v>0</v>
      </c>
      <c r="C5" s="357" t="s">
        <v>0</v>
      </c>
      <c r="D5" s="397" t="s">
        <v>5</v>
      </c>
      <c r="E5" s="398"/>
      <c r="F5" s="399" t="s">
        <v>427</v>
      </c>
      <c r="G5" s="398"/>
      <c r="H5" s="397" t="s">
        <v>642</v>
      </c>
      <c r="I5" s="398"/>
      <c r="J5" s="357" t="s">
        <v>0</v>
      </c>
      <c r="K5" s="20" t="s">
        <v>275</v>
      </c>
      <c r="L5" s="20" t="s">
        <v>276</v>
      </c>
      <c r="M5" s="20" t="s">
        <v>277</v>
      </c>
      <c r="N5" s="20" t="s">
        <v>278</v>
      </c>
      <c r="O5" s="408"/>
      <c r="P5" s="401"/>
      <c r="Q5" s="396"/>
      <c r="R5" s="396"/>
    </row>
    <row r="6" spans="1:18" ht="33.75" customHeight="1" x14ac:dyDescent="0.2">
      <c r="A6" s="357" t="s">
        <v>0</v>
      </c>
      <c r="B6" s="357" t="s">
        <v>0</v>
      </c>
      <c r="C6" s="382" t="s">
        <v>0</v>
      </c>
      <c r="D6" s="396" t="s">
        <v>425</v>
      </c>
      <c r="E6" s="396" t="s">
        <v>426</v>
      </c>
      <c r="F6" s="396" t="s">
        <v>425</v>
      </c>
      <c r="G6" s="396" t="s">
        <v>426</v>
      </c>
      <c r="H6" s="396" t="s">
        <v>425</v>
      </c>
      <c r="I6" s="396" t="s">
        <v>426</v>
      </c>
      <c r="J6" s="357" t="s">
        <v>0</v>
      </c>
      <c r="K6" s="21"/>
      <c r="L6" s="21"/>
      <c r="M6" s="21"/>
      <c r="N6" s="21"/>
      <c r="O6" s="408"/>
      <c r="P6" s="401"/>
      <c r="Q6" s="391" t="s">
        <v>402</v>
      </c>
      <c r="R6" s="391" t="s">
        <v>529</v>
      </c>
    </row>
    <row r="7" spans="1:18" ht="28.5" customHeight="1" x14ac:dyDescent="0.2">
      <c r="A7" s="357" t="s">
        <v>0</v>
      </c>
      <c r="B7" s="357" t="s">
        <v>0</v>
      </c>
      <c r="C7" s="382" t="s">
        <v>0</v>
      </c>
      <c r="D7" s="396"/>
      <c r="E7" s="391"/>
      <c r="F7" s="396"/>
      <c r="G7" s="391"/>
      <c r="H7" s="396"/>
      <c r="I7" s="391"/>
      <c r="J7" s="357" t="s">
        <v>0</v>
      </c>
      <c r="K7" s="21"/>
      <c r="L7" s="21"/>
      <c r="M7" s="21"/>
      <c r="N7" s="21"/>
      <c r="O7" s="90" t="s">
        <v>280</v>
      </c>
      <c r="P7" s="402"/>
      <c r="Q7" s="396"/>
      <c r="R7" s="396"/>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O266</f>
        <v>450047646.13000005</v>
      </c>
      <c r="P9" s="2">
        <f t="shared" ref="P9:R9" si="0">P266</f>
        <v>568319389.55999994</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O11+O129</f>
        <v>209039250.99000007</v>
      </c>
      <c r="P10" s="8">
        <f>P11+P129</f>
        <v>332078146.13999999</v>
      </c>
      <c r="Q10" s="8">
        <f>Q11+Q129</f>
        <v>217858413.06</v>
      </c>
      <c r="R10" s="8">
        <f>R11+R129</f>
        <v>246559952.85999998</v>
      </c>
    </row>
    <row r="11" spans="1:18" ht="96" customHeight="1" x14ac:dyDescent="0.2">
      <c r="A11" s="14" t="s">
        <v>36</v>
      </c>
      <c r="B11" s="1" t="s">
        <v>37</v>
      </c>
      <c r="C11" s="1" t="s">
        <v>38</v>
      </c>
      <c r="D11" s="11"/>
      <c r="E11" s="1"/>
      <c r="F11" s="202" t="s">
        <v>0</v>
      </c>
      <c r="G11" s="202" t="s">
        <v>0</v>
      </c>
      <c r="H11" s="202" t="s">
        <v>0</v>
      </c>
      <c r="I11" s="202" t="s">
        <v>0</v>
      </c>
      <c r="J11" s="202" t="s">
        <v>0</v>
      </c>
      <c r="K11" s="220"/>
      <c r="L11" s="220"/>
      <c r="M11" s="220"/>
      <c r="N11" s="220"/>
      <c r="O11" s="221">
        <f>O12+O14+O15+O19+O24+O35+O46+O55+O56+O66+O75+O82+O90+O94+O102+O108+O114+O117+O118+O124+O74+O13</f>
        <v>192773984.30000007</v>
      </c>
      <c r="P11" s="221">
        <f>P12+P16+P17+P19+P24+P35+P46+P55+P56+P66+P75+P82+P90+P94+P102+P107+P108+P114+P118+P124+P74+P18+P195+P106+Q106</f>
        <v>314417146.13999999</v>
      </c>
      <c r="Q11" s="221">
        <f>Q12+Q16+Q17+Q19+Q24+Q35+Q46+Q55+Q56+Q66+Q75+Q82+Q90+Q94+Q102+Q107+Q108+Q114+Q118+Q124+Q74+Q18</f>
        <v>200262413.06</v>
      </c>
      <c r="R11" s="221">
        <f>R12+R16+R17+R19+R24+R35+R46+R55+R56+R66+R75+R82+R90+R94+R102+R107+R108+R114+R118+R124+R74+R18</f>
        <v>228963952.85999998</v>
      </c>
    </row>
    <row r="12" spans="1:18" s="7" customFormat="1" ht="25.5" customHeight="1" x14ac:dyDescent="0.2">
      <c r="A12" s="313" t="s">
        <v>39</v>
      </c>
      <c r="B12" s="313" t="s">
        <v>40</v>
      </c>
      <c r="C12" s="313" t="s">
        <v>41</v>
      </c>
      <c r="D12" s="313" t="s">
        <v>270</v>
      </c>
      <c r="E12" s="320" t="s">
        <v>271</v>
      </c>
      <c r="F12" s="302" t="s">
        <v>437</v>
      </c>
      <c r="G12" s="302" t="s">
        <v>42</v>
      </c>
      <c r="H12" s="420" t="s">
        <v>622</v>
      </c>
      <c r="I12" s="302" t="s">
        <v>42</v>
      </c>
      <c r="J12" s="302" t="s">
        <v>17</v>
      </c>
      <c r="K12" s="290" t="s">
        <v>530</v>
      </c>
      <c r="L12" s="290" t="s">
        <v>152</v>
      </c>
      <c r="M12" s="290" t="s">
        <v>591</v>
      </c>
      <c r="N12" s="290" t="s">
        <v>286</v>
      </c>
      <c r="O12" s="43">
        <v>20000</v>
      </c>
      <c r="P12" s="43">
        <v>20000</v>
      </c>
      <c r="Q12" s="43"/>
      <c r="R12" s="298"/>
    </row>
    <row r="13" spans="1:18" s="7" customFormat="1" ht="24.75" customHeight="1" x14ac:dyDescent="0.2">
      <c r="A13" s="334"/>
      <c r="B13" s="334"/>
      <c r="C13" s="334"/>
      <c r="D13" s="334"/>
      <c r="E13" s="335"/>
      <c r="F13" s="302"/>
      <c r="G13" s="302"/>
      <c r="H13" s="420"/>
      <c r="I13" s="302"/>
      <c r="J13" s="302"/>
      <c r="K13" s="290" t="s">
        <v>530</v>
      </c>
      <c r="L13" s="290" t="s">
        <v>635</v>
      </c>
      <c r="M13" s="290" t="s">
        <v>636</v>
      </c>
      <c r="N13" s="290" t="s">
        <v>286</v>
      </c>
      <c r="O13" s="43">
        <v>696784</v>
      </c>
      <c r="P13" s="43"/>
      <c r="Q13" s="43"/>
      <c r="R13" s="298"/>
    </row>
    <row r="14" spans="1:18" s="7" customFormat="1" ht="22.5" customHeight="1" x14ac:dyDescent="0.2">
      <c r="A14" s="334"/>
      <c r="B14" s="334"/>
      <c r="C14" s="334"/>
      <c r="D14" s="334"/>
      <c r="E14" s="335"/>
      <c r="F14" s="302"/>
      <c r="G14" s="302"/>
      <c r="H14" s="420"/>
      <c r="I14" s="302"/>
      <c r="J14" s="302"/>
      <c r="K14" s="290" t="s">
        <v>530</v>
      </c>
      <c r="L14" s="290" t="s">
        <v>138</v>
      </c>
      <c r="M14" s="290" t="s">
        <v>628</v>
      </c>
      <c r="N14" s="290" t="s">
        <v>286</v>
      </c>
      <c r="O14" s="43">
        <v>55620</v>
      </c>
      <c r="P14" s="43"/>
      <c r="Q14" s="43"/>
      <c r="R14" s="298"/>
    </row>
    <row r="15" spans="1:18" s="7" customFormat="1" ht="21.75" customHeight="1" x14ac:dyDescent="0.2">
      <c r="A15" s="334"/>
      <c r="B15" s="334"/>
      <c r="C15" s="334"/>
      <c r="D15" s="334"/>
      <c r="E15" s="335"/>
      <c r="F15" s="302"/>
      <c r="G15" s="302"/>
      <c r="H15" s="420"/>
      <c r="I15" s="302"/>
      <c r="J15" s="302"/>
      <c r="K15" s="290" t="s">
        <v>530</v>
      </c>
      <c r="L15" s="290" t="s">
        <v>209</v>
      </c>
      <c r="M15" s="290" t="s">
        <v>628</v>
      </c>
      <c r="N15" s="290" t="s">
        <v>292</v>
      </c>
      <c r="O15" s="43">
        <v>5000</v>
      </c>
      <c r="P15" s="43"/>
      <c r="Q15" s="43"/>
      <c r="R15" s="298"/>
    </row>
    <row r="16" spans="1:18" s="7" customFormat="1" ht="22.5" customHeight="1" x14ac:dyDescent="0.2">
      <c r="A16" s="314"/>
      <c r="B16" s="314"/>
      <c r="C16" s="314"/>
      <c r="D16" s="314"/>
      <c r="E16" s="321"/>
      <c r="F16" s="302"/>
      <c r="G16" s="302"/>
      <c r="H16" s="420"/>
      <c r="I16" s="302"/>
      <c r="J16" s="302"/>
      <c r="K16" s="290" t="s">
        <v>530</v>
      </c>
      <c r="L16" s="290" t="s">
        <v>299</v>
      </c>
      <c r="M16" s="290" t="s">
        <v>291</v>
      </c>
      <c r="N16" s="290" t="s">
        <v>300</v>
      </c>
      <c r="O16" s="43">
        <v>0</v>
      </c>
      <c r="P16" s="43">
        <v>100000</v>
      </c>
      <c r="Q16" s="43"/>
      <c r="R16" s="298"/>
    </row>
    <row r="17" spans="1:18" s="7" customFormat="1" ht="105" hidden="1" customHeight="1" x14ac:dyDescent="0.2">
      <c r="A17" s="188"/>
      <c r="B17" s="188"/>
      <c r="C17" s="188"/>
      <c r="D17" s="188"/>
      <c r="E17" s="189"/>
      <c r="F17" s="211" t="s">
        <v>526</v>
      </c>
      <c r="G17" s="211" t="s">
        <v>42</v>
      </c>
      <c r="H17" s="297" t="s">
        <v>527</v>
      </c>
      <c r="I17" s="282"/>
      <c r="J17" s="282"/>
      <c r="K17" s="290"/>
      <c r="L17" s="290"/>
      <c r="M17" s="290"/>
      <c r="N17" s="290"/>
      <c r="O17" s="43"/>
      <c r="P17" s="43"/>
      <c r="Q17" s="43"/>
      <c r="R17" s="298"/>
    </row>
    <row r="18" spans="1:18" s="7" customFormat="1" ht="34.5" customHeight="1" x14ac:dyDescent="0.2">
      <c r="A18" s="238" t="s">
        <v>613</v>
      </c>
      <c r="B18" s="238" t="s">
        <v>614</v>
      </c>
      <c r="C18" s="238">
        <v>1018</v>
      </c>
      <c r="D18" s="238"/>
      <c r="E18" s="239"/>
      <c r="F18" s="257"/>
      <c r="G18" s="257"/>
      <c r="H18" s="257"/>
      <c r="I18" s="282"/>
      <c r="J18" s="282"/>
      <c r="K18" s="290" t="s">
        <v>530</v>
      </c>
      <c r="L18" s="290" t="s">
        <v>615</v>
      </c>
      <c r="M18" s="290" t="s">
        <v>616</v>
      </c>
      <c r="N18" s="290" t="s">
        <v>286</v>
      </c>
      <c r="O18" s="43"/>
      <c r="P18" s="43">
        <v>59728</v>
      </c>
      <c r="Q18" s="43">
        <v>59728</v>
      </c>
      <c r="R18" s="258">
        <v>59728</v>
      </c>
    </row>
    <row r="19" spans="1:18" s="7" customFormat="1" ht="32.25" customHeight="1" x14ac:dyDescent="0.2">
      <c r="A19" s="313" t="s">
        <v>43</v>
      </c>
      <c r="B19" s="313" t="s">
        <v>44</v>
      </c>
      <c r="C19" s="313" t="s">
        <v>45</v>
      </c>
      <c r="D19" s="313" t="s">
        <v>270</v>
      </c>
      <c r="E19" s="313" t="s">
        <v>271</v>
      </c>
      <c r="F19" s="334" t="s">
        <v>431</v>
      </c>
      <c r="G19" s="334" t="s">
        <v>42</v>
      </c>
      <c r="H19" s="335" t="s">
        <v>622</v>
      </c>
      <c r="I19" s="302" t="s">
        <v>0</v>
      </c>
      <c r="J19" s="302">
        <v>4</v>
      </c>
      <c r="K19" s="373" t="s">
        <v>532</v>
      </c>
      <c r="L19" s="373" t="s">
        <v>47</v>
      </c>
      <c r="M19" s="290" t="s">
        <v>289</v>
      </c>
      <c r="N19" s="290" t="s">
        <v>289</v>
      </c>
      <c r="O19" s="43">
        <f>SUM(O20:O23)</f>
        <v>12540019.83</v>
      </c>
      <c r="P19" s="43">
        <f>SUM(P20:P23)</f>
        <v>10736900</v>
      </c>
      <c r="Q19" s="43">
        <f>SUM(Q20:Q23)</f>
        <v>2899000</v>
      </c>
      <c r="R19" s="222">
        <f>SUM(R20:R23)</f>
        <v>8852000</v>
      </c>
    </row>
    <row r="20" spans="1:18" s="17" customFormat="1" ht="24" hidden="1" customHeight="1" x14ac:dyDescent="0.2">
      <c r="A20" s="334"/>
      <c r="B20" s="334"/>
      <c r="C20" s="334"/>
      <c r="D20" s="334"/>
      <c r="E20" s="334"/>
      <c r="F20" s="334"/>
      <c r="G20" s="334"/>
      <c r="H20" s="335"/>
      <c r="I20" s="302"/>
      <c r="J20" s="302"/>
      <c r="K20" s="373"/>
      <c r="L20" s="373"/>
      <c r="M20" s="290"/>
      <c r="N20" s="290"/>
      <c r="O20" s="43"/>
      <c r="P20" s="43"/>
      <c r="Q20" s="43"/>
      <c r="R20" s="40"/>
    </row>
    <row r="21" spans="1:18" s="17" customFormat="1" ht="24" customHeight="1" x14ac:dyDescent="0.2">
      <c r="A21" s="334"/>
      <c r="B21" s="334"/>
      <c r="C21" s="334"/>
      <c r="D21" s="334"/>
      <c r="E21" s="334"/>
      <c r="F21" s="334"/>
      <c r="G21" s="334"/>
      <c r="H21" s="335"/>
      <c r="I21" s="302"/>
      <c r="J21" s="302"/>
      <c r="K21" s="373"/>
      <c r="L21" s="373"/>
      <c r="M21" s="290" t="s">
        <v>533</v>
      </c>
      <c r="N21" s="290" t="s">
        <v>297</v>
      </c>
      <c r="O21" s="43">
        <v>11698376.949999999</v>
      </c>
      <c r="P21" s="43">
        <v>10736900</v>
      </c>
      <c r="Q21" s="43">
        <v>2899000</v>
      </c>
      <c r="R21" s="40">
        <v>8852000</v>
      </c>
    </row>
    <row r="22" spans="1:18" s="17" customFormat="1" ht="24" customHeight="1" x14ac:dyDescent="0.2">
      <c r="A22" s="334"/>
      <c r="B22" s="334"/>
      <c r="C22" s="334"/>
      <c r="D22" s="334"/>
      <c r="E22" s="334"/>
      <c r="F22" s="334"/>
      <c r="G22" s="334"/>
      <c r="H22" s="335"/>
      <c r="I22" s="302"/>
      <c r="J22" s="302"/>
      <c r="K22" s="373"/>
      <c r="L22" s="373"/>
      <c r="M22" s="290" t="s">
        <v>637</v>
      </c>
      <c r="N22" s="290" t="s">
        <v>298</v>
      </c>
      <c r="O22" s="43">
        <v>841642.88</v>
      </c>
      <c r="P22" s="43"/>
      <c r="Q22" s="43"/>
      <c r="R22" s="48"/>
    </row>
    <row r="23" spans="1:18" s="17" customFormat="1" ht="24" customHeight="1" x14ac:dyDescent="0.2">
      <c r="A23" s="334"/>
      <c r="B23" s="334"/>
      <c r="C23" s="334"/>
      <c r="D23" s="344"/>
      <c r="E23" s="344"/>
      <c r="F23" s="344"/>
      <c r="G23" s="344"/>
      <c r="H23" s="419"/>
      <c r="I23" s="302"/>
      <c r="J23" s="302"/>
      <c r="K23" s="373"/>
      <c r="L23" s="373"/>
      <c r="M23" s="290"/>
      <c r="N23" s="290"/>
      <c r="O23" s="43"/>
      <c r="P23" s="43"/>
      <c r="Q23" s="43"/>
      <c r="R23" s="298"/>
    </row>
    <row r="24" spans="1:18" s="7" customFormat="1" ht="31.5" customHeight="1" x14ac:dyDescent="0.2">
      <c r="A24" s="365" t="s">
        <v>48</v>
      </c>
      <c r="B24" s="340" t="s">
        <v>49</v>
      </c>
      <c r="C24" s="365" t="s">
        <v>50</v>
      </c>
      <c r="D24" s="340" t="s">
        <v>270</v>
      </c>
      <c r="E24" s="340" t="s">
        <v>271</v>
      </c>
      <c r="F24" s="340" t="s">
        <v>431</v>
      </c>
      <c r="G24" s="340" t="s">
        <v>42</v>
      </c>
      <c r="H24" s="340" t="s">
        <v>622</v>
      </c>
      <c r="I24" s="340" t="s">
        <v>0</v>
      </c>
      <c r="J24" s="340">
        <v>4</v>
      </c>
      <c r="K24" s="414" t="s">
        <v>532</v>
      </c>
      <c r="L24" s="411" t="s">
        <v>51</v>
      </c>
      <c r="M24" s="47" t="s">
        <v>289</v>
      </c>
      <c r="N24" s="79" t="s">
        <v>289</v>
      </c>
      <c r="O24" s="41">
        <f>SUM(O25:O34)</f>
        <v>28690437.640000001</v>
      </c>
      <c r="P24" s="41">
        <f>SUM(P25:P34)</f>
        <v>79867302.039999992</v>
      </c>
      <c r="Q24" s="41">
        <f t="shared" ref="Q24:R24" si="1">SUM(Q25:Q34)</f>
        <v>13625753.619999999</v>
      </c>
      <c r="R24" s="41">
        <f t="shared" si="1"/>
        <v>12590753.619999999</v>
      </c>
    </row>
    <row r="25" spans="1:18" s="7" customFormat="1" ht="31.5" customHeight="1" x14ac:dyDescent="0.2">
      <c r="A25" s="366"/>
      <c r="B25" s="341"/>
      <c r="C25" s="366"/>
      <c r="D25" s="341"/>
      <c r="E25" s="341"/>
      <c r="F25" s="341"/>
      <c r="G25" s="341"/>
      <c r="H25" s="341"/>
      <c r="I25" s="341"/>
      <c r="J25" s="341"/>
      <c r="K25" s="415"/>
      <c r="L25" s="412"/>
      <c r="M25" s="250" t="s">
        <v>638</v>
      </c>
      <c r="N25" s="251" t="s">
        <v>297</v>
      </c>
      <c r="O25" s="41">
        <v>670000</v>
      </c>
      <c r="P25" s="41"/>
      <c r="Q25" s="41"/>
      <c r="R25" s="41"/>
    </row>
    <row r="26" spans="1:18" s="7" customFormat="1" ht="31.5" customHeight="1" x14ac:dyDescent="0.2">
      <c r="A26" s="366"/>
      <c r="B26" s="341"/>
      <c r="C26" s="366"/>
      <c r="D26" s="341"/>
      <c r="E26" s="341"/>
      <c r="F26" s="341"/>
      <c r="G26" s="341"/>
      <c r="H26" s="341"/>
      <c r="I26" s="341"/>
      <c r="J26" s="341"/>
      <c r="K26" s="415"/>
      <c r="L26" s="412"/>
      <c r="M26" s="250" t="s">
        <v>540</v>
      </c>
      <c r="N26" s="251" t="s">
        <v>298</v>
      </c>
      <c r="O26" s="41">
        <v>201040.05</v>
      </c>
      <c r="P26" s="41">
        <v>705939</v>
      </c>
      <c r="Q26" s="41">
        <v>695907</v>
      </c>
      <c r="R26" s="41">
        <v>695907</v>
      </c>
    </row>
    <row r="27" spans="1:18" s="7" customFormat="1" ht="31.5" customHeight="1" x14ac:dyDescent="0.2">
      <c r="A27" s="366"/>
      <c r="B27" s="341"/>
      <c r="C27" s="366"/>
      <c r="D27" s="341"/>
      <c r="E27" s="341"/>
      <c r="F27" s="341"/>
      <c r="G27" s="341"/>
      <c r="H27" s="341"/>
      <c r="I27" s="341"/>
      <c r="J27" s="341"/>
      <c r="K27" s="412"/>
      <c r="L27" s="412"/>
      <c r="M27" s="128" t="s">
        <v>535</v>
      </c>
      <c r="N27" s="57" t="s">
        <v>298</v>
      </c>
      <c r="O27" s="43"/>
      <c r="P27" s="43">
        <v>54077184.289999999</v>
      </c>
      <c r="Q27" s="43"/>
      <c r="R27" s="43"/>
    </row>
    <row r="28" spans="1:18" s="7" customFormat="1" ht="26.25" customHeight="1" x14ac:dyDescent="0.2">
      <c r="A28" s="366"/>
      <c r="B28" s="341"/>
      <c r="C28" s="366"/>
      <c r="D28" s="341"/>
      <c r="E28" s="341"/>
      <c r="F28" s="341"/>
      <c r="G28" s="341"/>
      <c r="H28" s="341"/>
      <c r="I28" s="341"/>
      <c r="J28" s="341"/>
      <c r="K28" s="412"/>
      <c r="L28" s="412"/>
      <c r="M28" s="128" t="s">
        <v>597</v>
      </c>
      <c r="N28" s="57" t="s">
        <v>297</v>
      </c>
      <c r="O28" s="43">
        <v>63500</v>
      </c>
      <c r="P28" s="43">
        <v>45000</v>
      </c>
      <c r="Q28" s="43"/>
      <c r="R28" s="43"/>
    </row>
    <row r="29" spans="1:18" s="7" customFormat="1" ht="24" customHeight="1" x14ac:dyDescent="0.2">
      <c r="A29" s="366"/>
      <c r="B29" s="341"/>
      <c r="C29" s="366"/>
      <c r="D29" s="341"/>
      <c r="E29" s="341"/>
      <c r="F29" s="341"/>
      <c r="G29" s="341"/>
      <c r="H29" s="341"/>
      <c r="I29" s="341"/>
      <c r="J29" s="341"/>
      <c r="K29" s="412"/>
      <c r="L29" s="412"/>
      <c r="M29" s="128" t="s">
        <v>536</v>
      </c>
      <c r="N29" s="57" t="s">
        <v>298</v>
      </c>
      <c r="O29" s="43">
        <v>4287298.97</v>
      </c>
      <c r="P29" s="43">
        <v>4609080</v>
      </c>
      <c r="Q29" s="43">
        <v>4296600</v>
      </c>
      <c r="R29" s="43">
        <v>4296600</v>
      </c>
    </row>
    <row r="30" spans="1:18" s="7" customFormat="1" ht="24" customHeight="1" x14ac:dyDescent="0.2">
      <c r="A30" s="366"/>
      <c r="B30" s="341"/>
      <c r="C30" s="366"/>
      <c r="D30" s="341"/>
      <c r="E30" s="341"/>
      <c r="F30" s="341"/>
      <c r="G30" s="341"/>
      <c r="H30" s="341"/>
      <c r="I30" s="341"/>
      <c r="J30" s="341"/>
      <c r="K30" s="412"/>
      <c r="L30" s="412"/>
      <c r="M30" s="128" t="s">
        <v>537</v>
      </c>
      <c r="N30" s="57" t="s">
        <v>297</v>
      </c>
      <c r="O30" s="43">
        <v>20015244.760000002</v>
      </c>
      <c r="P30" s="43">
        <v>18954981.09</v>
      </c>
      <c r="Q30" s="43">
        <v>8271253</v>
      </c>
      <c r="R30" s="43">
        <v>7236253</v>
      </c>
    </row>
    <row r="31" spans="1:18" s="7" customFormat="1" ht="24" customHeight="1" x14ac:dyDescent="0.2">
      <c r="A31" s="366"/>
      <c r="B31" s="341"/>
      <c r="C31" s="366"/>
      <c r="D31" s="341"/>
      <c r="E31" s="341"/>
      <c r="F31" s="341"/>
      <c r="G31" s="341"/>
      <c r="H31" s="341"/>
      <c r="I31" s="341"/>
      <c r="J31" s="341"/>
      <c r="K31" s="412"/>
      <c r="L31" s="412"/>
      <c r="M31" s="128" t="s">
        <v>639</v>
      </c>
      <c r="N31" s="57" t="s">
        <v>298</v>
      </c>
      <c r="O31" s="43">
        <v>3059722.68</v>
      </c>
      <c r="P31" s="43"/>
      <c r="Q31" s="43"/>
      <c r="R31" s="43"/>
    </row>
    <row r="32" spans="1:18" s="7" customFormat="1" ht="24" customHeight="1" x14ac:dyDescent="0.2">
      <c r="A32" s="366"/>
      <c r="B32" s="341"/>
      <c r="C32" s="366"/>
      <c r="D32" s="341"/>
      <c r="E32" s="341"/>
      <c r="F32" s="341"/>
      <c r="G32" s="341"/>
      <c r="H32" s="341"/>
      <c r="I32" s="341"/>
      <c r="J32" s="341"/>
      <c r="K32" s="412"/>
      <c r="L32" s="412"/>
      <c r="M32" s="128" t="s">
        <v>538</v>
      </c>
      <c r="N32" s="57" t="s">
        <v>298</v>
      </c>
      <c r="O32" s="43">
        <v>393631.18</v>
      </c>
      <c r="P32" s="43">
        <v>464877.66</v>
      </c>
      <c r="Q32" s="43">
        <v>361993.62</v>
      </c>
      <c r="R32" s="43">
        <v>361993.62</v>
      </c>
    </row>
    <row r="33" spans="1:18" s="7" customFormat="1" ht="24" customHeight="1" x14ac:dyDescent="0.2">
      <c r="A33" s="366"/>
      <c r="B33" s="341"/>
      <c r="C33" s="366"/>
      <c r="D33" s="341"/>
      <c r="E33" s="341"/>
      <c r="F33" s="341"/>
      <c r="G33" s="341"/>
      <c r="H33" s="341"/>
      <c r="I33" s="341"/>
      <c r="J33" s="341"/>
      <c r="K33" s="412"/>
      <c r="L33" s="412"/>
      <c r="M33" s="244" t="s">
        <v>537</v>
      </c>
      <c r="N33" s="57" t="s">
        <v>298</v>
      </c>
      <c r="O33" s="43"/>
      <c r="P33" s="43">
        <v>1010240</v>
      </c>
      <c r="Q33" s="43"/>
      <c r="R33" s="43"/>
    </row>
    <row r="34" spans="1:18" s="7" customFormat="1" ht="24" customHeight="1" x14ac:dyDescent="0.2">
      <c r="A34" s="367"/>
      <c r="B34" s="342"/>
      <c r="C34" s="367"/>
      <c r="D34" s="342"/>
      <c r="E34" s="342"/>
      <c r="F34" s="342"/>
      <c r="G34" s="342"/>
      <c r="H34" s="342"/>
      <c r="I34" s="342"/>
      <c r="J34" s="342"/>
      <c r="K34" s="413"/>
      <c r="L34" s="413"/>
      <c r="M34" s="232"/>
      <c r="N34" s="57"/>
      <c r="O34" s="43"/>
      <c r="P34" s="43"/>
      <c r="Q34" s="43"/>
      <c r="R34" s="43"/>
    </row>
    <row r="35" spans="1:18" s="7" customFormat="1" ht="36" customHeight="1" x14ac:dyDescent="0.2">
      <c r="A35" s="423" t="s">
        <v>53</v>
      </c>
      <c r="B35" s="340" t="s">
        <v>54</v>
      </c>
      <c r="C35" s="421" t="s">
        <v>55</v>
      </c>
      <c r="D35" s="340" t="s">
        <v>270</v>
      </c>
      <c r="E35" s="340" t="s">
        <v>271</v>
      </c>
      <c r="F35" s="340" t="s">
        <v>431</v>
      </c>
      <c r="G35" s="340" t="s">
        <v>42</v>
      </c>
      <c r="H35" s="340" t="s">
        <v>622</v>
      </c>
      <c r="I35" s="340" t="s">
        <v>0</v>
      </c>
      <c r="J35" s="340">
        <v>4</v>
      </c>
      <c r="K35" s="414" t="s">
        <v>532</v>
      </c>
      <c r="L35" s="411" t="s">
        <v>51</v>
      </c>
      <c r="M35" s="47" t="s">
        <v>289</v>
      </c>
      <c r="N35" s="79" t="s">
        <v>289</v>
      </c>
      <c r="O35" s="43">
        <f>SUM(O36:O45)</f>
        <v>26181185.740000002</v>
      </c>
      <c r="P35" s="43">
        <f t="shared" ref="P35:R35" si="2">SUM(P36:P45)</f>
        <v>25446770.010000002</v>
      </c>
      <c r="Q35" s="43">
        <f t="shared" si="2"/>
        <v>11036581.42</v>
      </c>
      <c r="R35" s="43">
        <f t="shared" si="2"/>
        <v>12804681.42</v>
      </c>
    </row>
    <row r="36" spans="1:18" s="7" customFormat="1" ht="30" customHeight="1" x14ac:dyDescent="0.2">
      <c r="A36" s="423"/>
      <c r="B36" s="341"/>
      <c r="C36" s="421"/>
      <c r="D36" s="341"/>
      <c r="E36" s="341"/>
      <c r="F36" s="341"/>
      <c r="G36" s="341"/>
      <c r="H36" s="341"/>
      <c r="I36" s="341"/>
      <c r="J36" s="341"/>
      <c r="K36" s="412"/>
      <c r="L36" s="412"/>
      <c r="M36" s="268" t="s">
        <v>536</v>
      </c>
      <c r="N36" s="57" t="s">
        <v>298</v>
      </c>
      <c r="O36" s="43">
        <v>4974088.08</v>
      </c>
      <c r="P36" s="43">
        <v>5155920</v>
      </c>
      <c r="Q36" s="43">
        <v>5155920</v>
      </c>
      <c r="R36" s="43">
        <v>5155920</v>
      </c>
    </row>
    <row r="37" spans="1:18" s="49" customFormat="1" ht="25.5" customHeight="1" x14ac:dyDescent="0.2">
      <c r="A37" s="423"/>
      <c r="B37" s="341"/>
      <c r="C37" s="421"/>
      <c r="D37" s="341"/>
      <c r="E37" s="341"/>
      <c r="F37" s="341"/>
      <c r="G37" s="341"/>
      <c r="H37" s="341"/>
      <c r="I37" s="341"/>
      <c r="J37" s="341"/>
      <c r="K37" s="412"/>
      <c r="L37" s="412"/>
      <c r="M37" s="268" t="s">
        <v>539</v>
      </c>
      <c r="N37" s="57" t="s">
        <v>298</v>
      </c>
      <c r="O37" s="43">
        <v>336021.51</v>
      </c>
      <c r="P37" s="43">
        <v>402965.83</v>
      </c>
      <c r="Q37" s="43">
        <v>927758.54</v>
      </c>
      <c r="R37" s="43">
        <v>927758.54</v>
      </c>
    </row>
    <row r="38" spans="1:18" s="49" customFormat="1" ht="24" customHeight="1" x14ac:dyDescent="0.2">
      <c r="A38" s="423"/>
      <c r="B38" s="341"/>
      <c r="C38" s="421"/>
      <c r="D38" s="341"/>
      <c r="E38" s="341"/>
      <c r="F38" s="341"/>
      <c r="G38" s="341"/>
      <c r="H38" s="341"/>
      <c r="I38" s="341"/>
      <c r="J38" s="341"/>
      <c r="K38" s="412"/>
      <c r="L38" s="412"/>
      <c r="M38" s="250" t="s">
        <v>540</v>
      </c>
      <c r="N38" s="251" t="s">
        <v>298</v>
      </c>
      <c r="O38" s="43">
        <v>133532.29</v>
      </c>
      <c r="P38" s="43">
        <v>352969.79</v>
      </c>
      <c r="Q38" s="43">
        <v>347955.88</v>
      </c>
      <c r="R38" s="43">
        <v>347955.88</v>
      </c>
    </row>
    <row r="39" spans="1:18" s="49" customFormat="1" ht="24" customHeight="1" x14ac:dyDescent="0.2">
      <c r="A39" s="423"/>
      <c r="B39" s="341"/>
      <c r="C39" s="421"/>
      <c r="D39" s="341"/>
      <c r="E39" s="341"/>
      <c r="F39" s="341"/>
      <c r="G39" s="341"/>
      <c r="H39" s="341"/>
      <c r="I39" s="341"/>
      <c r="J39" s="341"/>
      <c r="K39" s="412"/>
      <c r="L39" s="412"/>
      <c r="M39" s="250" t="s">
        <v>638</v>
      </c>
      <c r="N39" s="251" t="s">
        <v>297</v>
      </c>
      <c r="O39" s="43">
        <v>1496660.3</v>
      </c>
      <c r="P39" s="43"/>
      <c r="Q39" s="43"/>
      <c r="R39" s="43"/>
    </row>
    <row r="40" spans="1:18" s="49" customFormat="1" ht="24" customHeight="1" x14ac:dyDescent="0.2">
      <c r="A40" s="423"/>
      <c r="B40" s="341"/>
      <c r="C40" s="421"/>
      <c r="D40" s="341"/>
      <c r="E40" s="341"/>
      <c r="F40" s="341"/>
      <c r="G40" s="341"/>
      <c r="H40" s="341"/>
      <c r="I40" s="341"/>
      <c r="J40" s="341"/>
      <c r="K40" s="412"/>
      <c r="L40" s="412"/>
      <c r="M40" s="268" t="s">
        <v>637</v>
      </c>
      <c r="N40" s="57" t="s">
        <v>298</v>
      </c>
      <c r="O40" s="43">
        <v>724474.8</v>
      </c>
      <c r="P40" s="43"/>
      <c r="Q40" s="43"/>
      <c r="R40" s="43"/>
    </row>
    <row r="41" spans="1:18" s="49" customFormat="1" ht="24" customHeight="1" x14ac:dyDescent="0.2">
      <c r="A41" s="423"/>
      <c r="B41" s="341"/>
      <c r="C41" s="421"/>
      <c r="D41" s="341"/>
      <c r="E41" s="341"/>
      <c r="F41" s="341"/>
      <c r="G41" s="341"/>
      <c r="H41" s="341"/>
      <c r="I41" s="341"/>
      <c r="J41" s="341"/>
      <c r="K41" s="412"/>
      <c r="L41" s="412"/>
      <c r="M41" s="268" t="s">
        <v>537</v>
      </c>
      <c r="N41" s="57" t="s">
        <v>297</v>
      </c>
      <c r="O41" s="43">
        <v>18516408.760000002</v>
      </c>
      <c r="P41" s="43">
        <v>15961879.390000001</v>
      </c>
      <c r="Q41" s="43">
        <v>4604947</v>
      </c>
      <c r="R41" s="43">
        <v>6373047</v>
      </c>
    </row>
    <row r="42" spans="1:18" s="49" customFormat="1" ht="24" customHeight="1" x14ac:dyDescent="0.2">
      <c r="A42" s="423"/>
      <c r="B42" s="341"/>
      <c r="C42" s="421"/>
      <c r="D42" s="341"/>
      <c r="E42" s="341"/>
      <c r="F42" s="341"/>
      <c r="G42" s="341"/>
      <c r="H42" s="341"/>
      <c r="I42" s="341"/>
      <c r="J42" s="341"/>
      <c r="K42" s="412"/>
      <c r="L42" s="412"/>
      <c r="M42" s="165" t="s">
        <v>537</v>
      </c>
      <c r="N42" s="165" t="s">
        <v>298</v>
      </c>
      <c r="O42" s="43"/>
      <c r="P42" s="43">
        <v>1111740</v>
      </c>
      <c r="Q42" s="43"/>
      <c r="R42" s="43"/>
    </row>
    <row r="43" spans="1:18" s="49" customFormat="1" ht="21.75" customHeight="1" x14ac:dyDescent="0.2">
      <c r="A43" s="423"/>
      <c r="B43" s="341"/>
      <c r="C43" s="421"/>
      <c r="D43" s="341"/>
      <c r="E43" s="341"/>
      <c r="F43" s="341"/>
      <c r="G43" s="341"/>
      <c r="H43" s="341"/>
      <c r="I43" s="341"/>
      <c r="J43" s="341"/>
      <c r="K43" s="412"/>
      <c r="L43" s="412"/>
      <c r="M43" s="165" t="s">
        <v>644</v>
      </c>
      <c r="N43" s="165" t="s">
        <v>298</v>
      </c>
      <c r="O43" s="43"/>
      <c r="P43" s="43">
        <v>2461295</v>
      </c>
      <c r="Q43" s="43"/>
      <c r="R43" s="43"/>
    </row>
    <row r="44" spans="1:18" s="7" customFormat="1" ht="24" hidden="1" customHeight="1" x14ac:dyDescent="0.2">
      <c r="A44" s="423"/>
      <c r="B44" s="341"/>
      <c r="C44" s="421"/>
      <c r="D44" s="341"/>
      <c r="E44" s="341"/>
      <c r="F44" s="341"/>
      <c r="G44" s="341"/>
      <c r="H44" s="341"/>
      <c r="I44" s="341"/>
      <c r="J44" s="341"/>
      <c r="K44" s="412"/>
      <c r="L44" s="412"/>
      <c r="M44" s="128"/>
      <c r="N44" s="57"/>
      <c r="O44" s="43"/>
      <c r="P44" s="43"/>
      <c r="Q44" s="43"/>
      <c r="R44" s="43"/>
    </row>
    <row r="45" spans="1:18" s="49" customFormat="1" ht="24" hidden="1" customHeight="1" x14ac:dyDescent="0.2">
      <c r="A45" s="423"/>
      <c r="B45" s="342"/>
      <c r="C45" s="421"/>
      <c r="D45" s="342"/>
      <c r="E45" s="342"/>
      <c r="F45" s="342"/>
      <c r="G45" s="342"/>
      <c r="H45" s="342"/>
      <c r="I45" s="342"/>
      <c r="J45" s="342"/>
      <c r="K45" s="413"/>
      <c r="L45" s="413"/>
      <c r="M45" s="128"/>
      <c r="N45" s="57"/>
      <c r="O45" s="43"/>
      <c r="P45" s="43"/>
      <c r="Q45" s="43"/>
      <c r="R45" s="43"/>
    </row>
    <row r="46" spans="1:18" s="7" customFormat="1" ht="25.5" customHeight="1" x14ac:dyDescent="0.2">
      <c r="A46" s="379" t="s">
        <v>56</v>
      </c>
      <c r="B46" s="368" t="s">
        <v>57</v>
      </c>
      <c r="C46" s="386" t="s">
        <v>58</v>
      </c>
      <c r="D46" s="368" t="s">
        <v>270</v>
      </c>
      <c r="E46" s="368" t="s">
        <v>271</v>
      </c>
      <c r="F46" s="368" t="s">
        <v>431</v>
      </c>
      <c r="G46" s="368" t="s">
        <v>42</v>
      </c>
      <c r="H46" s="368" t="s">
        <v>622</v>
      </c>
      <c r="I46" s="368" t="s">
        <v>0</v>
      </c>
      <c r="J46" s="368">
        <v>4</v>
      </c>
      <c r="K46" s="42" t="s">
        <v>289</v>
      </c>
      <c r="L46" s="42" t="s">
        <v>306</v>
      </c>
      <c r="M46" s="140" t="s">
        <v>289</v>
      </c>
      <c r="N46" s="80" t="s">
        <v>289</v>
      </c>
      <c r="O46" s="53">
        <f t="shared" ref="O46:R46" si="3">SUM(O47:O54)</f>
        <v>21094219.809999999</v>
      </c>
      <c r="P46" s="53">
        <f t="shared" si="3"/>
        <v>26329500</v>
      </c>
      <c r="Q46" s="53">
        <f t="shared" si="3"/>
        <v>21562000</v>
      </c>
      <c r="R46" s="53">
        <f t="shared" si="3"/>
        <v>21851000</v>
      </c>
    </row>
    <row r="47" spans="1:18" s="7" customFormat="1" ht="24" customHeight="1" x14ac:dyDescent="0.2">
      <c r="A47" s="379"/>
      <c r="B47" s="334"/>
      <c r="C47" s="380"/>
      <c r="D47" s="334"/>
      <c r="E47" s="334"/>
      <c r="F47" s="334"/>
      <c r="G47" s="334"/>
      <c r="H47" s="334"/>
      <c r="I47" s="334"/>
      <c r="J47" s="334"/>
      <c r="K47" s="345" t="s">
        <v>532</v>
      </c>
      <c r="L47" s="345" t="s">
        <v>59</v>
      </c>
      <c r="M47" s="23" t="s">
        <v>541</v>
      </c>
      <c r="N47" s="23" t="s">
        <v>297</v>
      </c>
      <c r="O47" s="51">
        <v>17898340.879999999</v>
      </c>
      <c r="P47" s="51">
        <v>19091000</v>
      </c>
      <c r="Q47" s="51">
        <v>18404000</v>
      </c>
      <c r="R47" s="51">
        <v>18693000</v>
      </c>
    </row>
    <row r="48" spans="1:18" s="7" customFormat="1" ht="24" customHeight="1" x14ac:dyDescent="0.2">
      <c r="A48" s="379"/>
      <c r="B48" s="334"/>
      <c r="C48" s="380"/>
      <c r="D48" s="334"/>
      <c r="E48" s="334"/>
      <c r="F48" s="334"/>
      <c r="G48" s="334"/>
      <c r="H48" s="334"/>
      <c r="I48" s="334"/>
      <c r="J48" s="334"/>
      <c r="K48" s="346"/>
      <c r="L48" s="346"/>
      <c r="M48" s="23" t="s">
        <v>541</v>
      </c>
      <c r="N48" s="23" t="s">
        <v>298</v>
      </c>
      <c r="O48" s="53"/>
      <c r="P48" s="51">
        <v>3700000</v>
      </c>
      <c r="Q48" s="51"/>
      <c r="R48" s="51"/>
    </row>
    <row r="49" spans="1:18" s="7" customFormat="1" ht="24" customHeight="1" x14ac:dyDescent="0.2">
      <c r="A49" s="379"/>
      <c r="B49" s="334"/>
      <c r="C49" s="380"/>
      <c r="D49" s="334"/>
      <c r="E49" s="334"/>
      <c r="F49" s="334"/>
      <c r="G49" s="334"/>
      <c r="H49" s="334"/>
      <c r="I49" s="334"/>
      <c r="J49" s="334"/>
      <c r="K49" s="346"/>
      <c r="L49" s="346"/>
      <c r="M49" s="23" t="s">
        <v>623</v>
      </c>
      <c r="N49" s="23" t="s">
        <v>298</v>
      </c>
      <c r="O49" s="27">
        <v>308801.08</v>
      </c>
      <c r="P49" s="27"/>
      <c r="Q49" s="27"/>
      <c r="R49" s="27"/>
    </row>
    <row r="50" spans="1:18" s="7" customFormat="1" ht="24" customHeight="1" x14ac:dyDescent="0.2">
      <c r="A50" s="379"/>
      <c r="B50" s="334"/>
      <c r="C50" s="380"/>
      <c r="D50" s="334"/>
      <c r="E50" s="334"/>
      <c r="F50" s="334"/>
      <c r="G50" s="334"/>
      <c r="H50" s="334"/>
      <c r="I50" s="334"/>
      <c r="J50" s="334"/>
      <c r="K50" s="347"/>
      <c r="L50" s="347"/>
      <c r="M50" s="23"/>
      <c r="N50" s="23"/>
      <c r="O50" s="27"/>
      <c r="P50" s="27"/>
      <c r="Q50" s="27"/>
      <c r="R50" s="27"/>
    </row>
    <row r="51" spans="1:18" s="7" customFormat="1" ht="24" customHeight="1" x14ac:dyDescent="0.2">
      <c r="A51" s="379"/>
      <c r="B51" s="334"/>
      <c r="C51" s="380"/>
      <c r="D51" s="334" t="s">
        <v>430</v>
      </c>
      <c r="E51" s="334"/>
      <c r="F51" s="334"/>
      <c r="G51" s="334"/>
      <c r="H51" s="334"/>
      <c r="I51" s="334"/>
      <c r="J51" s="334"/>
      <c r="K51" s="311" t="s">
        <v>530</v>
      </c>
      <c r="L51" s="311" t="s">
        <v>59</v>
      </c>
      <c r="M51" s="23" t="s">
        <v>542</v>
      </c>
      <c r="N51" s="23" t="s">
        <v>286</v>
      </c>
      <c r="O51" s="27"/>
      <c r="P51" s="27">
        <v>343700</v>
      </c>
      <c r="Q51" s="27"/>
      <c r="R51" s="27"/>
    </row>
    <row r="52" spans="1:18" s="7" customFormat="1" ht="24" customHeight="1" x14ac:dyDescent="0.2">
      <c r="A52" s="379"/>
      <c r="B52" s="334"/>
      <c r="C52" s="380"/>
      <c r="D52" s="334"/>
      <c r="E52" s="334"/>
      <c r="F52" s="334"/>
      <c r="G52" s="334"/>
      <c r="H52" s="334"/>
      <c r="I52" s="334"/>
      <c r="J52" s="334"/>
      <c r="K52" s="403"/>
      <c r="L52" s="403"/>
      <c r="M52" s="23" t="s">
        <v>607</v>
      </c>
      <c r="N52" s="23" t="s">
        <v>298</v>
      </c>
      <c r="O52" s="27">
        <v>2887077.85</v>
      </c>
      <c r="P52" s="27">
        <v>3194800</v>
      </c>
      <c r="Q52" s="27">
        <v>3158000</v>
      </c>
      <c r="R52" s="27">
        <v>3158000</v>
      </c>
    </row>
    <row r="53" spans="1:18" s="7" customFormat="1" ht="14.25" customHeight="1" x14ac:dyDescent="0.2">
      <c r="A53" s="379"/>
      <c r="B53" s="334"/>
      <c r="C53" s="380"/>
      <c r="D53" s="334"/>
      <c r="E53" s="334"/>
      <c r="F53" s="334"/>
      <c r="G53" s="334"/>
      <c r="H53" s="334"/>
      <c r="I53" s="334"/>
      <c r="J53" s="334"/>
      <c r="K53" s="403"/>
      <c r="L53" s="403"/>
      <c r="M53" s="23"/>
      <c r="N53" s="23"/>
      <c r="O53" s="27"/>
      <c r="P53" s="27"/>
      <c r="Q53" s="27"/>
      <c r="R53" s="27"/>
    </row>
    <row r="54" spans="1:18" s="7" customFormat="1" ht="24" hidden="1" customHeight="1" x14ac:dyDescent="0.2">
      <c r="A54" s="424"/>
      <c r="B54" s="334"/>
      <c r="C54" s="387"/>
      <c r="D54" s="344"/>
      <c r="E54" s="314"/>
      <c r="F54" s="314"/>
      <c r="G54" s="314"/>
      <c r="H54" s="314"/>
      <c r="I54" s="314"/>
      <c r="J54" s="314"/>
      <c r="K54" s="312"/>
      <c r="L54" s="312"/>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844971.6</v>
      </c>
      <c r="Q55" s="27">
        <v>844971.6</v>
      </c>
      <c r="R55" s="27">
        <v>844971.6</v>
      </c>
    </row>
    <row r="56" spans="1:18" s="7" customFormat="1" ht="18" customHeight="1" x14ac:dyDescent="0.2">
      <c r="A56" s="302" t="s">
        <v>63</v>
      </c>
      <c r="B56" s="302" t="s">
        <v>64</v>
      </c>
      <c r="C56" s="302" t="s">
        <v>65</v>
      </c>
      <c r="D56" s="302" t="s">
        <v>270</v>
      </c>
      <c r="E56" s="302" t="s">
        <v>271</v>
      </c>
      <c r="F56" s="318" t="s">
        <v>431</v>
      </c>
      <c r="G56" s="313" t="s">
        <v>42</v>
      </c>
      <c r="H56" s="313"/>
      <c r="I56" s="313" t="s">
        <v>0</v>
      </c>
      <c r="J56" s="313">
        <v>4</v>
      </c>
      <c r="K56" s="23"/>
      <c r="L56" s="23"/>
      <c r="M56" s="23"/>
      <c r="N56" s="23"/>
      <c r="O56" s="27">
        <f>SUM(O57:O65)</f>
        <v>38295271.180000007</v>
      </c>
      <c r="P56" s="27">
        <f t="shared" ref="P56:R56" si="4">SUM(P57:P65)</f>
        <v>39899254.520000003</v>
      </c>
      <c r="Q56" s="27">
        <f t="shared" si="4"/>
        <v>38961022.109999999</v>
      </c>
      <c r="R56" s="27">
        <f t="shared" si="4"/>
        <v>38961065.240000002</v>
      </c>
    </row>
    <row r="57" spans="1:18" s="7" customFormat="1" ht="21.75" customHeight="1" x14ac:dyDescent="0.2">
      <c r="A57" s="302"/>
      <c r="B57" s="302"/>
      <c r="C57" s="302"/>
      <c r="D57" s="302"/>
      <c r="E57" s="302"/>
      <c r="F57" s="364"/>
      <c r="G57" s="334"/>
      <c r="H57" s="334"/>
      <c r="I57" s="334"/>
      <c r="J57" s="334"/>
      <c r="K57" s="345" t="s">
        <v>532</v>
      </c>
      <c r="L57" s="345" t="s">
        <v>66</v>
      </c>
      <c r="M57" s="345" t="s">
        <v>545</v>
      </c>
      <c r="N57" s="37" t="s">
        <v>28</v>
      </c>
      <c r="O57" s="38">
        <v>27542841.850000001</v>
      </c>
      <c r="P57" s="38">
        <v>30047000</v>
      </c>
      <c r="Q57" s="38">
        <v>29962000</v>
      </c>
      <c r="R57" s="38">
        <v>29962000</v>
      </c>
    </row>
    <row r="58" spans="1:18" s="7" customFormat="1" ht="21.75" customHeight="1" x14ac:dyDescent="0.2">
      <c r="A58" s="302"/>
      <c r="B58" s="302"/>
      <c r="C58" s="302"/>
      <c r="D58" s="302"/>
      <c r="E58" s="302"/>
      <c r="F58" s="364"/>
      <c r="G58" s="334"/>
      <c r="H58" s="334"/>
      <c r="I58" s="334"/>
      <c r="J58" s="334"/>
      <c r="K58" s="346"/>
      <c r="L58" s="346"/>
      <c r="M58" s="346"/>
      <c r="N58" s="37" t="s">
        <v>316</v>
      </c>
      <c r="O58" s="38">
        <v>8152237.4100000001</v>
      </c>
      <c r="P58" s="38">
        <v>8909000</v>
      </c>
      <c r="Q58" s="38">
        <v>8909000</v>
      </c>
      <c r="R58" s="38">
        <v>8909000</v>
      </c>
    </row>
    <row r="59" spans="1:18" s="7" customFormat="1" ht="21" customHeight="1" x14ac:dyDescent="0.2">
      <c r="A59" s="302"/>
      <c r="B59" s="302"/>
      <c r="C59" s="302"/>
      <c r="D59" s="302"/>
      <c r="E59" s="302"/>
      <c r="F59" s="364"/>
      <c r="G59" s="334"/>
      <c r="H59" s="334"/>
      <c r="I59" s="334"/>
      <c r="J59" s="334"/>
      <c r="K59" s="346"/>
      <c r="L59" s="346"/>
      <c r="M59" s="346"/>
      <c r="N59" s="37" t="s">
        <v>286</v>
      </c>
      <c r="O59" s="38">
        <v>2356084.83</v>
      </c>
      <c r="P59" s="38">
        <v>934754.52</v>
      </c>
      <c r="Q59" s="38">
        <v>90022.11</v>
      </c>
      <c r="R59" s="38">
        <v>90065.24</v>
      </c>
    </row>
    <row r="60" spans="1:18" s="7" customFormat="1" ht="21.75" hidden="1" customHeight="1" x14ac:dyDescent="0.2">
      <c r="A60" s="302"/>
      <c r="B60" s="302"/>
      <c r="C60" s="302"/>
      <c r="D60" s="422" t="s">
        <v>430</v>
      </c>
      <c r="E60" s="334" t="s">
        <v>42</v>
      </c>
      <c r="F60" s="334"/>
      <c r="G60" s="334"/>
      <c r="H60" s="334"/>
      <c r="I60" s="334"/>
      <c r="J60" s="334"/>
      <c r="K60" s="346"/>
      <c r="L60" s="346"/>
      <c r="M60" s="346"/>
      <c r="N60" s="37"/>
      <c r="O60" s="38"/>
      <c r="P60" s="38"/>
      <c r="Q60" s="38"/>
      <c r="R60" s="38"/>
    </row>
    <row r="61" spans="1:18" s="7" customFormat="1" ht="21.75" customHeight="1" x14ac:dyDescent="0.2">
      <c r="A61" s="302"/>
      <c r="B61" s="302"/>
      <c r="C61" s="302"/>
      <c r="D61" s="422"/>
      <c r="E61" s="334"/>
      <c r="F61" s="334"/>
      <c r="G61" s="334"/>
      <c r="H61" s="334"/>
      <c r="I61" s="334"/>
      <c r="J61" s="334"/>
      <c r="K61" s="346"/>
      <c r="L61" s="346"/>
      <c r="M61" s="346"/>
      <c r="N61" s="37" t="s">
        <v>285</v>
      </c>
      <c r="O61" s="38"/>
      <c r="P61" s="38">
        <v>719</v>
      </c>
      <c r="Q61" s="38"/>
      <c r="R61" s="38"/>
    </row>
    <row r="62" spans="1:18" s="7" customFormat="1" ht="21.75" customHeight="1" x14ac:dyDescent="0.2">
      <c r="A62" s="302"/>
      <c r="B62" s="302"/>
      <c r="C62" s="302"/>
      <c r="D62" s="422"/>
      <c r="E62" s="334"/>
      <c r="F62" s="334"/>
      <c r="G62" s="334"/>
      <c r="H62" s="334"/>
      <c r="I62" s="334"/>
      <c r="J62" s="334"/>
      <c r="K62" s="346"/>
      <c r="L62" s="346"/>
      <c r="M62" s="346"/>
      <c r="N62" s="23" t="s">
        <v>293</v>
      </c>
      <c r="O62" s="27"/>
      <c r="P62" s="27">
        <v>6126</v>
      </c>
      <c r="Q62" s="27"/>
      <c r="R62" s="27"/>
    </row>
    <row r="63" spans="1:18" s="7" customFormat="1" ht="21.75" customHeight="1" x14ac:dyDescent="0.2">
      <c r="A63" s="302"/>
      <c r="B63" s="302"/>
      <c r="C63" s="302"/>
      <c r="D63" s="422"/>
      <c r="E63" s="334"/>
      <c r="F63" s="334"/>
      <c r="G63" s="334"/>
      <c r="H63" s="334"/>
      <c r="I63" s="334"/>
      <c r="J63" s="334"/>
      <c r="K63" s="346"/>
      <c r="L63" s="346"/>
      <c r="M63" s="347"/>
      <c r="N63" s="23" t="s">
        <v>290</v>
      </c>
      <c r="O63" s="27">
        <v>244107.09</v>
      </c>
      <c r="P63" s="27">
        <v>1655</v>
      </c>
      <c r="Q63" s="27"/>
      <c r="R63" s="27"/>
    </row>
    <row r="64" spans="1:18" s="7" customFormat="1" ht="21.75" customHeight="1" x14ac:dyDescent="0.2">
      <c r="A64" s="302"/>
      <c r="B64" s="302"/>
      <c r="C64" s="302"/>
      <c r="D64" s="422"/>
      <c r="E64" s="334"/>
      <c r="F64" s="334"/>
      <c r="G64" s="334"/>
      <c r="H64" s="334"/>
      <c r="I64" s="334"/>
      <c r="J64" s="334"/>
      <c r="K64" s="346"/>
      <c r="L64" s="346"/>
      <c r="M64" s="345"/>
      <c r="N64" s="23"/>
      <c r="O64" s="27"/>
      <c r="P64" s="27"/>
      <c r="Q64" s="27"/>
      <c r="R64" s="27"/>
    </row>
    <row r="65" spans="1:18" s="7" customFormat="1" ht="21.75" customHeight="1" x14ac:dyDescent="0.2">
      <c r="A65" s="302"/>
      <c r="B65" s="302"/>
      <c r="C65" s="302"/>
      <c r="D65" s="422"/>
      <c r="E65" s="314"/>
      <c r="F65" s="314"/>
      <c r="G65" s="314"/>
      <c r="H65" s="314"/>
      <c r="I65" s="314"/>
      <c r="J65" s="314"/>
      <c r="K65" s="347"/>
      <c r="L65" s="347"/>
      <c r="M65" s="347"/>
      <c r="N65" s="23"/>
      <c r="O65" s="27"/>
      <c r="P65" s="27"/>
      <c r="Q65" s="27"/>
      <c r="R65" s="27"/>
    </row>
    <row r="66" spans="1:18" s="7" customFormat="1" ht="36" customHeight="1" x14ac:dyDescent="0.2">
      <c r="A66" s="334" t="s">
        <v>67</v>
      </c>
      <c r="B66" s="334" t="s">
        <v>68</v>
      </c>
      <c r="C66" s="335" t="s">
        <v>69</v>
      </c>
      <c r="D66" s="340" t="s">
        <v>70</v>
      </c>
      <c r="E66" s="425" t="s">
        <v>42</v>
      </c>
      <c r="F66" s="313" t="s">
        <v>511</v>
      </c>
      <c r="G66" s="313" t="s">
        <v>42</v>
      </c>
      <c r="H66" s="313" t="s">
        <v>622</v>
      </c>
      <c r="I66" s="313" t="s">
        <v>42</v>
      </c>
      <c r="J66" s="313">
        <v>4</v>
      </c>
      <c r="K66" s="285"/>
      <c r="L66" s="285"/>
      <c r="M66" s="285"/>
      <c r="N66" s="285"/>
      <c r="O66" s="284">
        <f>SUM(O67:O73)</f>
        <v>10424864.210000001</v>
      </c>
      <c r="P66" s="284">
        <f t="shared" ref="P66:R66" si="5">SUM(P67:P73)</f>
        <v>3996651</v>
      </c>
      <c r="Q66" s="284">
        <f t="shared" si="5"/>
        <v>0</v>
      </c>
      <c r="R66" s="284">
        <f t="shared" si="5"/>
        <v>0</v>
      </c>
    </row>
    <row r="67" spans="1:18" s="7" customFormat="1" ht="19.5" customHeight="1" x14ac:dyDescent="0.2">
      <c r="A67" s="334"/>
      <c r="B67" s="334"/>
      <c r="C67" s="335"/>
      <c r="D67" s="341"/>
      <c r="E67" s="422"/>
      <c r="F67" s="334"/>
      <c r="G67" s="334"/>
      <c r="H67" s="334"/>
      <c r="I67" s="334"/>
      <c r="J67" s="335"/>
      <c r="K67" s="290" t="s">
        <v>530</v>
      </c>
      <c r="L67" s="290" t="s">
        <v>152</v>
      </c>
      <c r="M67" s="290" t="s">
        <v>546</v>
      </c>
      <c r="N67" s="290" t="s">
        <v>286</v>
      </c>
      <c r="O67" s="43">
        <v>1096982</v>
      </c>
      <c r="P67" s="43">
        <v>554000</v>
      </c>
      <c r="Q67" s="43"/>
      <c r="R67" s="43"/>
    </row>
    <row r="68" spans="1:18" s="7" customFormat="1" ht="32.25" customHeight="1" x14ac:dyDescent="0.2">
      <c r="A68" s="334"/>
      <c r="B68" s="334"/>
      <c r="C68" s="335"/>
      <c r="D68" s="341"/>
      <c r="E68" s="422"/>
      <c r="F68" s="334"/>
      <c r="G68" s="334"/>
      <c r="H68" s="334"/>
      <c r="I68" s="334"/>
      <c r="J68" s="335"/>
      <c r="K68" s="290" t="s">
        <v>530</v>
      </c>
      <c r="L68" s="290" t="s">
        <v>152</v>
      </c>
      <c r="M68" s="290" t="s">
        <v>547</v>
      </c>
      <c r="N68" s="290" t="s">
        <v>320</v>
      </c>
      <c r="O68" s="43"/>
      <c r="P68" s="43">
        <v>253766</v>
      </c>
      <c r="Q68" s="43"/>
      <c r="R68" s="43"/>
    </row>
    <row r="69" spans="1:18" s="7" customFormat="1" ht="18" customHeight="1" x14ac:dyDescent="0.2">
      <c r="A69" s="334"/>
      <c r="B69" s="334"/>
      <c r="C69" s="335"/>
      <c r="D69" s="341"/>
      <c r="E69" s="422"/>
      <c r="F69" s="334"/>
      <c r="G69" s="334"/>
      <c r="H69" s="334"/>
      <c r="I69" s="334"/>
      <c r="J69" s="335"/>
      <c r="K69" s="290" t="s">
        <v>530</v>
      </c>
      <c r="L69" s="290" t="s">
        <v>152</v>
      </c>
      <c r="M69" s="290" t="s">
        <v>547</v>
      </c>
      <c r="N69" s="290" t="s">
        <v>320</v>
      </c>
      <c r="O69" s="43">
        <v>519678.21</v>
      </c>
      <c r="P69" s="43">
        <v>436820</v>
      </c>
      <c r="Q69" s="43"/>
      <c r="R69" s="43"/>
    </row>
    <row r="70" spans="1:18" s="7" customFormat="1" ht="26.25" customHeight="1" x14ac:dyDescent="0.2">
      <c r="A70" s="334"/>
      <c r="B70" s="334"/>
      <c r="C70" s="335"/>
      <c r="D70" s="341"/>
      <c r="E70" s="422"/>
      <c r="F70" s="334"/>
      <c r="G70" s="334"/>
      <c r="H70" s="334"/>
      <c r="I70" s="334"/>
      <c r="J70" s="334"/>
      <c r="K70" s="299" t="s">
        <v>530</v>
      </c>
      <c r="L70" s="289" t="s">
        <v>152</v>
      </c>
      <c r="M70" s="289" t="s">
        <v>594</v>
      </c>
      <c r="N70" s="289" t="s">
        <v>320</v>
      </c>
      <c r="O70" s="46">
        <v>542857.19999999995</v>
      </c>
      <c r="P70" s="46">
        <v>2000</v>
      </c>
      <c r="Q70" s="46"/>
      <c r="R70" s="46"/>
    </row>
    <row r="71" spans="1:18" s="7" customFormat="1" ht="26.25" customHeight="1" x14ac:dyDescent="0.2">
      <c r="A71" s="334"/>
      <c r="B71" s="334"/>
      <c r="C71" s="335"/>
      <c r="D71" s="341"/>
      <c r="E71" s="422"/>
      <c r="F71" s="334"/>
      <c r="G71" s="334"/>
      <c r="H71" s="334"/>
      <c r="I71" s="334"/>
      <c r="J71" s="334"/>
      <c r="K71" s="62" t="s">
        <v>530</v>
      </c>
      <c r="L71" s="278" t="s">
        <v>138</v>
      </c>
      <c r="M71" s="278" t="s">
        <v>640</v>
      </c>
      <c r="N71" s="278" t="s">
        <v>286</v>
      </c>
      <c r="O71" s="43">
        <v>746623.48</v>
      </c>
      <c r="P71" s="43"/>
      <c r="Q71" s="43"/>
      <c r="R71" s="43"/>
    </row>
    <row r="72" spans="1:18" s="7" customFormat="1" ht="29.25" customHeight="1" x14ac:dyDescent="0.2">
      <c r="A72" s="334"/>
      <c r="B72" s="334"/>
      <c r="C72" s="335"/>
      <c r="D72" s="341"/>
      <c r="E72" s="422"/>
      <c r="F72" s="334"/>
      <c r="G72" s="334"/>
      <c r="H72" s="334"/>
      <c r="I72" s="334"/>
      <c r="J72" s="334"/>
      <c r="K72" s="62" t="s">
        <v>530</v>
      </c>
      <c r="L72" s="290" t="s">
        <v>138</v>
      </c>
      <c r="M72" s="290" t="s">
        <v>640</v>
      </c>
      <c r="N72" s="290" t="s">
        <v>309</v>
      </c>
      <c r="O72" s="43"/>
      <c r="P72" s="43">
        <v>2745165</v>
      </c>
      <c r="Q72" s="43"/>
      <c r="R72" s="43"/>
    </row>
    <row r="73" spans="1:18" s="7" customFormat="1" ht="22.5" customHeight="1" x14ac:dyDescent="0.2">
      <c r="A73" s="334"/>
      <c r="B73" s="334"/>
      <c r="C73" s="335"/>
      <c r="D73" s="341"/>
      <c r="E73" s="422"/>
      <c r="F73" s="334"/>
      <c r="G73" s="334"/>
      <c r="H73" s="334"/>
      <c r="I73" s="334"/>
      <c r="J73" s="334"/>
      <c r="K73" s="62" t="s">
        <v>530</v>
      </c>
      <c r="L73" s="278" t="s">
        <v>98</v>
      </c>
      <c r="M73" s="278" t="s">
        <v>611</v>
      </c>
      <c r="N73" s="278" t="s">
        <v>612</v>
      </c>
      <c r="O73" s="43">
        <v>7518723.3200000003</v>
      </c>
      <c r="P73" s="43">
        <v>4900</v>
      </c>
      <c r="Q73" s="43"/>
      <c r="R73" s="43"/>
    </row>
    <row r="74" spans="1:18" s="7" customFormat="1" ht="67.5" customHeight="1" x14ac:dyDescent="0.2">
      <c r="A74" s="248" t="s">
        <v>617</v>
      </c>
      <c r="B74" s="226" t="s">
        <v>609</v>
      </c>
      <c r="C74" s="226">
        <v>1007</v>
      </c>
      <c r="D74" s="226"/>
      <c r="E74" s="226"/>
      <c r="F74" s="226"/>
      <c r="G74" s="226"/>
      <c r="H74" s="226"/>
      <c r="I74" s="226"/>
      <c r="J74" s="226"/>
      <c r="K74" s="232" t="s">
        <v>530</v>
      </c>
      <c r="L74" s="232" t="s">
        <v>253</v>
      </c>
      <c r="M74" s="232" t="s">
        <v>608</v>
      </c>
      <c r="N74" s="232" t="s">
        <v>286</v>
      </c>
      <c r="O74" s="43">
        <v>2275717.5</v>
      </c>
      <c r="P74" s="43">
        <v>3378745.5</v>
      </c>
      <c r="Q74" s="43">
        <v>3346900</v>
      </c>
      <c r="R74" s="43">
        <v>3501300</v>
      </c>
    </row>
    <row r="75" spans="1:18" s="7" customFormat="1" ht="28.5" customHeight="1" x14ac:dyDescent="0.2">
      <c r="A75" s="385" t="s">
        <v>71</v>
      </c>
      <c r="B75" s="334" t="s">
        <v>72</v>
      </c>
      <c r="C75" s="386" t="s">
        <v>73</v>
      </c>
      <c r="D75" s="334" t="s">
        <v>270</v>
      </c>
      <c r="E75" s="334" t="s">
        <v>271</v>
      </c>
      <c r="F75" s="334" t="s">
        <v>74</v>
      </c>
      <c r="G75" s="334" t="s">
        <v>42</v>
      </c>
      <c r="H75" s="334" t="s">
        <v>622</v>
      </c>
      <c r="I75" s="334" t="s">
        <v>42</v>
      </c>
      <c r="J75" s="317">
        <v>4</v>
      </c>
      <c r="K75" s="409" t="s">
        <v>530</v>
      </c>
      <c r="L75" s="409" t="s">
        <v>75</v>
      </c>
      <c r="M75" s="254" t="s">
        <v>289</v>
      </c>
      <c r="N75" s="255" t="s">
        <v>289</v>
      </c>
      <c r="O75" s="256">
        <f>SUM(O76:O81)</f>
        <v>7822971.6600000001</v>
      </c>
      <c r="P75" s="256">
        <f t="shared" ref="P75:R75" si="6">SUM(P76:P81)</f>
        <v>8578100</v>
      </c>
      <c r="Q75" s="256">
        <f t="shared" si="6"/>
        <v>7229500</v>
      </c>
      <c r="R75" s="256">
        <f t="shared" si="6"/>
        <v>7224578.7400000002</v>
      </c>
    </row>
    <row r="76" spans="1:18" s="7" customFormat="1" ht="26.25" customHeight="1" x14ac:dyDescent="0.2">
      <c r="A76" s="379"/>
      <c r="B76" s="334"/>
      <c r="C76" s="380"/>
      <c r="D76" s="334"/>
      <c r="E76" s="334"/>
      <c r="F76" s="334"/>
      <c r="G76" s="334"/>
      <c r="H76" s="334"/>
      <c r="I76" s="334"/>
      <c r="J76" s="317"/>
      <c r="K76" s="410"/>
      <c r="L76" s="410"/>
      <c r="M76" s="348" t="s">
        <v>601</v>
      </c>
      <c r="N76" s="137" t="s">
        <v>297</v>
      </c>
      <c r="O76" s="86">
        <v>7678820.6600000001</v>
      </c>
      <c r="P76" s="46">
        <v>8454600</v>
      </c>
      <c r="Q76" s="46">
        <v>7106000</v>
      </c>
      <c r="R76" s="46">
        <v>7106000</v>
      </c>
    </row>
    <row r="77" spans="1:18" s="7" customFormat="1" ht="9.75" hidden="1" customHeight="1" x14ac:dyDescent="0.2">
      <c r="A77" s="379"/>
      <c r="B77" s="334"/>
      <c r="C77" s="380"/>
      <c r="D77" s="334"/>
      <c r="E77" s="334"/>
      <c r="F77" s="334"/>
      <c r="G77" s="334"/>
      <c r="H77" s="334"/>
      <c r="I77" s="334"/>
      <c r="J77" s="317"/>
      <c r="K77" s="410"/>
      <c r="L77" s="410"/>
      <c r="M77" s="349"/>
      <c r="N77" s="128"/>
      <c r="O77" s="71"/>
      <c r="P77" s="43"/>
      <c r="Q77" s="43"/>
      <c r="R77" s="43"/>
    </row>
    <row r="78" spans="1:18" s="7" customFormat="1" ht="0.75" customHeight="1" x14ac:dyDescent="0.2">
      <c r="A78" s="379"/>
      <c r="B78" s="334"/>
      <c r="C78" s="380"/>
      <c r="D78" s="334"/>
      <c r="E78" s="314"/>
      <c r="F78" s="334"/>
      <c r="G78" s="334"/>
      <c r="H78" s="334"/>
      <c r="I78" s="334"/>
      <c r="J78" s="317"/>
      <c r="K78" s="410"/>
      <c r="L78" s="410"/>
      <c r="M78" s="23"/>
      <c r="N78" s="23"/>
      <c r="O78" s="27"/>
      <c r="P78" s="27"/>
      <c r="Q78" s="27"/>
      <c r="R78" s="27"/>
    </row>
    <row r="79" spans="1:18" s="7" customFormat="1" ht="32.25" hidden="1" customHeight="1" x14ac:dyDescent="0.2">
      <c r="A79" s="379"/>
      <c r="B79" s="334"/>
      <c r="C79" s="380"/>
      <c r="D79" s="429" t="s">
        <v>432</v>
      </c>
      <c r="E79" s="313" t="s">
        <v>42</v>
      </c>
      <c r="F79" s="334"/>
      <c r="G79" s="334"/>
      <c r="H79" s="334"/>
      <c r="I79" s="334"/>
      <c r="J79" s="317"/>
      <c r="K79" s="410"/>
      <c r="L79" s="410"/>
      <c r="M79" s="23"/>
      <c r="N79" s="23"/>
      <c r="O79" s="27"/>
      <c r="P79" s="27"/>
      <c r="Q79" s="27"/>
      <c r="R79" s="27"/>
    </row>
    <row r="80" spans="1:18" s="7" customFormat="1" ht="33" hidden="1" customHeight="1" x14ac:dyDescent="0.2">
      <c r="A80" s="379"/>
      <c r="B80" s="334"/>
      <c r="C80" s="380"/>
      <c r="D80" s="429"/>
      <c r="E80" s="334"/>
      <c r="F80" s="334"/>
      <c r="G80" s="334"/>
      <c r="H80" s="426"/>
      <c r="I80" s="334"/>
      <c r="J80" s="317"/>
      <c r="K80" s="410"/>
      <c r="L80" s="410"/>
      <c r="M80" s="23"/>
      <c r="N80" s="23"/>
      <c r="O80" s="27"/>
      <c r="P80" s="27"/>
      <c r="Q80" s="27"/>
      <c r="R80" s="27"/>
    </row>
    <row r="81" spans="1:18" s="7" customFormat="1" ht="33" customHeight="1" x14ac:dyDescent="0.2">
      <c r="A81" s="379"/>
      <c r="B81" s="314"/>
      <c r="C81" s="380"/>
      <c r="D81" s="430"/>
      <c r="E81" s="314"/>
      <c r="F81" s="314"/>
      <c r="G81" s="314"/>
      <c r="H81" s="427"/>
      <c r="I81" s="314"/>
      <c r="J81" s="307"/>
      <c r="K81" s="410"/>
      <c r="L81" s="410"/>
      <c r="M81" s="30" t="s">
        <v>602</v>
      </c>
      <c r="N81" s="135" t="s">
        <v>298</v>
      </c>
      <c r="O81" s="67">
        <v>144151</v>
      </c>
      <c r="P81" s="27">
        <v>123500</v>
      </c>
      <c r="Q81" s="27">
        <v>123500</v>
      </c>
      <c r="R81" s="27">
        <v>118578.74</v>
      </c>
    </row>
    <row r="82" spans="1:18" s="7" customFormat="1" ht="24.75" customHeight="1" x14ac:dyDescent="0.2">
      <c r="A82" s="379" t="s">
        <v>76</v>
      </c>
      <c r="B82" s="313" t="s">
        <v>77</v>
      </c>
      <c r="C82" s="380" t="s">
        <v>78</v>
      </c>
      <c r="D82" s="313" t="s">
        <v>270</v>
      </c>
      <c r="E82" s="313" t="s">
        <v>271</v>
      </c>
      <c r="F82" s="313" t="s">
        <v>79</v>
      </c>
      <c r="G82" s="313" t="s">
        <v>42</v>
      </c>
      <c r="H82" s="313" t="s">
        <v>622</v>
      </c>
      <c r="I82" s="313" t="s">
        <v>42</v>
      </c>
      <c r="J82" s="316">
        <v>4</v>
      </c>
      <c r="K82" s="431" t="s">
        <v>530</v>
      </c>
      <c r="L82" s="431" t="s">
        <v>75</v>
      </c>
      <c r="M82" s="24" t="s">
        <v>289</v>
      </c>
      <c r="N82" s="24" t="s">
        <v>289</v>
      </c>
      <c r="O82" s="28">
        <f>SUM(O83:O89)</f>
        <v>15860879.779999999</v>
      </c>
      <c r="P82" s="28">
        <f>SUM(P83:P89)</f>
        <v>12788729</v>
      </c>
      <c r="Q82" s="28">
        <f>SUM(Q83:Q89)</f>
        <v>9758000</v>
      </c>
      <c r="R82" s="28">
        <f>SUM(R83:R89)</f>
        <v>9758000</v>
      </c>
    </row>
    <row r="83" spans="1:18" s="7" customFormat="1" ht="23.25" customHeight="1" x14ac:dyDescent="0.2">
      <c r="A83" s="379"/>
      <c r="B83" s="334"/>
      <c r="C83" s="380"/>
      <c r="D83" s="334"/>
      <c r="E83" s="334"/>
      <c r="F83" s="334"/>
      <c r="G83" s="334"/>
      <c r="H83" s="334"/>
      <c r="I83" s="334"/>
      <c r="J83" s="317"/>
      <c r="K83" s="432"/>
      <c r="L83" s="432"/>
      <c r="M83" s="345" t="s">
        <v>604</v>
      </c>
      <c r="N83" s="23" t="s">
        <v>297</v>
      </c>
      <c r="O83" s="27">
        <v>15108328.779999999</v>
      </c>
      <c r="P83" s="27">
        <v>12735000</v>
      </c>
      <c r="Q83" s="27">
        <v>9758000</v>
      </c>
      <c r="R83" s="27">
        <v>9758000</v>
      </c>
    </row>
    <row r="84" spans="1:18" s="7" customFormat="1" ht="12" hidden="1" customHeight="1" x14ac:dyDescent="0.2">
      <c r="A84" s="379"/>
      <c r="B84" s="334"/>
      <c r="C84" s="380"/>
      <c r="D84" s="334"/>
      <c r="E84" s="334"/>
      <c r="F84" s="334"/>
      <c r="G84" s="334"/>
      <c r="H84" s="334"/>
      <c r="I84" s="334"/>
      <c r="J84" s="317"/>
      <c r="K84" s="432"/>
      <c r="L84" s="432"/>
      <c r="M84" s="347"/>
      <c r="N84" s="23"/>
      <c r="O84" s="27"/>
      <c r="P84" s="27"/>
      <c r="Q84" s="27"/>
      <c r="R84" s="27"/>
    </row>
    <row r="85" spans="1:18" s="7" customFormat="1" ht="24.75" hidden="1" customHeight="1" x14ac:dyDescent="0.2">
      <c r="A85" s="379"/>
      <c r="B85" s="334"/>
      <c r="C85" s="380"/>
      <c r="D85" s="314"/>
      <c r="E85" s="314"/>
      <c r="F85" s="334"/>
      <c r="G85" s="334"/>
      <c r="H85" s="334"/>
      <c r="I85" s="334"/>
      <c r="J85" s="317"/>
      <c r="K85" s="432"/>
      <c r="L85" s="432"/>
      <c r="M85" s="23"/>
      <c r="N85" s="23"/>
      <c r="O85" s="27"/>
      <c r="P85" s="27"/>
      <c r="Q85" s="27"/>
      <c r="R85" s="27"/>
    </row>
    <row r="86" spans="1:18" s="7" customFormat="1" ht="24.75" hidden="1" customHeight="1" x14ac:dyDescent="0.2">
      <c r="A86" s="379"/>
      <c r="B86" s="334"/>
      <c r="C86" s="380"/>
      <c r="D86" s="428" t="s">
        <v>433</v>
      </c>
      <c r="E86" s="387" t="s">
        <v>42</v>
      </c>
      <c r="F86" s="334"/>
      <c r="G86" s="334"/>
      <c r="H86" s="334"/>
      <c r="I86" s="334"/>
      <c r="J86" s="317"/>
      <c r="K86" s="432"/>
      <c r="L86" s="432"/>
      <c r="M86" s="23"/>
      <c r="N86" s="23"/>
      <c r="O86" s="27"/>
      <c r="P86" s="27"/>
      <c r="Q86" s="27"/>
      <c r="R86" s="27"/>
    </row>
    <row r="87" spans="1:18" s="7" customFormat="1" ht="24.75" customHeight="1" x14ac:dyDescent="0.2">
      <c r="A87" s="379"/>
      <c r="B87" s="334"/>
      <c r="C87" s="380"/>
      <c r="D87" s="429"/>
      <c r="E87" s="388"/>
      <c r="F87" s="334"/>
      <c r="G87" s="334"/>
      <c r="H87" s="334"/>
      <c r="I87" s="334"/>
      <c r="J87" s="317"/>
      <c r="K87" s="432"/>
      <c r="L87" s="432"/>
      <c r="M87" s="23" t="s">
        <v>625</v>
      </c>
      <c r="N87" s="23" t="s">
        <v>298</v>
      </c>
      <c r="O87" s="27">
        <v>214916</v>
      </c>
      <c r="P87" s="27">
        <v>53729</v>
      </c>
      <c r="Q87" s="27"/>
      <c r="R87" s="27"/>
    </row>
    <row r="88" spans="1:18" s="7" customFormat="1" ht="21.75" customHeight="1" x14ac:dyDescent="0.2">
      <c r="A88" s="379"/>
      <c r="B88" s="334"/>
      <c r="C88" s="380"/>
      <c r="D88" s="429"/>
      <c r="E88" s="388"/>
      <c r="F88" s="334"/>
      <c r="G88" s="334"/>
      <c r="H88" s="334"/>
      <c r="I88" s="334"/>
      <c r="J88" s="317"/>
      <c r="K88" s="432"/>
      <c r="L88" s="432"/>
      <c r="M88" s="23" t="s">
        <v>626</v>
      </c>
      <c r="N88" s="23"/>
      <c r="O88" s="27">
        <v>537635</v>
      </c>
      <c r="P88" s="27"/>
      <c r="Q88" s="27"/>
      <c r="R88" s="27"/>
    </row>
    <row r="89" spans="1:18" s="7" customFormat="1" ht="24.75" hidden="1" customHeight="1" x14ac:dyDescent="0.2">
      <c r="A89" s="379"/>
      <c r="B89" s="344"/>
      <c r="C89" s="380"/>
      <c r="D89" s="429"/>
      <c r="E89" s="388"/>
      <c r="F89" s="344"/>
      <c r="G89" s="344"/>
      <c r="H89" s="344"/>
      <c r="I89" s="344"/>
      <c r="J89" s="434"/>
      <c r="K89" s="433"/>
      <c r="L89" s="433"/>
      <c r="M89" s="23"/>
      <c r="N89" s="23"/>
      <c r="O89" s="27"/>
      <c r="P89" s="45"/>
      <c r="Q89" s="45"/>
      <c r="R89" s="45"/>
    </row>
    <row r="90" spans="1:18" s="7" customFormat="1" ht="40.5" customHeight="1" x14ac:dyDescent="0.2">
      <c r="A90" s="336" t="s">
        <v>80</v>
      </c>
      <c r="B90" s="340" t="s">
        <v>81</v>
      </c>
      <c r="C90" s="340" t="s">
        <v>82</v>
      </c>
      <c r="D90" s="83" t="s">
        <v>270</v>
      </c>
      <c r="E90" s="54" t="s">
        <v>271</v>
      </c>
      <c r="F90" s="340" t="s">
        <v>513</v>
      </c>
      <c r="G90" s="340" t="s">
        <v>42</v>
      </c>
      <c r="H90" s="340" t="s">
        <v>622</v>
      </c>
      <c r="I90" s="340" t="s">
        <v>42</v>
      </c>
      <c r="J90" s="340"/>
      <c r="K90" s="377" t="s">
        <v>530</v>
      </c>
      <c r="L90" s="52" t="s">
        <v>306</v>
      </c>
      <c r="M90" s="52" t="s">
        <v>289</v>
      </c>
      <c r="N90" s="52" t="s">
        <v>289</v>
      </c>
      <c r="O90" s="64">
        <f>O92+O93</f>
        <v>11099589.52</v>
      </c>
      <c r="P90" s="64">
        <f>P91+P93</f>
        <v>1917940.72</v>
      </c>
      <c r="Q90" s="64">
        <f t="shared" ref="Q90:R90" si="7">Q92+Q93</f>
        <v>0</v>
      </c>
      <c r="R90" s="64">
        <f t="shared" si="7"/>
        <v>0</v>
      </c>
    </row>
    <row r="91" spans="1:18" s="7" customFormat="1" ht="22.5" customHeight="1" x14ac:dyDescent="0.2">
      <c r="A91" s="337"/>
      <c r="B91" s="341"/>
      <c r="C91" s="341"/>
      <c r="D91" s="83"/>
      <c r="E91" s="282"/>
      <c r="F91" s="341"/>
      <c r="G91" s="341"/>
      <c r="H91" s="341"/>
      <c r="I91" s="341"/>
      <c r="J91" s="341"/>
      <c r="K91" s="378"/>
      <c r="L91" s="52" t="s">
        <v>75</v>
      </c>
      <c r="M91" s="23" t="s">
        <v>624</v>
      </c>
      <c r="N91" s="23" t="s">
        <v>325</v>
      </c>
      <c r="O91" s="296"/>
      <c r="P91" s="64">
        <v>322849</v>
      </c>
      <c r="Q91" s="64"/>
      <c r="R91" s="64"/>
    </row>
    <row r="92" spans="1:18" s="7" customFormat="1" ht="33" customHeight="1" x14ac:dyDescent="0.2">
      <c r="A92" s="337"/>
      <c r="B92" s="341"/>
      <c r="C92" s="341"/>
      <c r="D92" s="302" t="s">
        <v>434</v>
      </c>
      <c r="E92" s="302" t="s">
        <v>42</v>
      </c>
      <c r="F92" s="341"/>
      <c r="G92" s="341"/>
      <c r="H92" s="341"/>
      <c r="I92" s="341"/>
      <c r="J92" s="341"/>
      <c r="K92" s="378"/>
      <c r="L92" s="35" t="s">
        <v>75</v>
      </c>
      <c r="M92" s="23" t="s">
        <v>624</v>
      </c>
      <c r="N92" s="23" t="s">
        <v>286</v>
      </c>
      <c r="O92" s="27">
        <v>70609.52</v>
      </c>
      <c r="P92" s="43"/>
      <c r="Q92" s="43"/>
      <c r="R92" s="43"/>
    </row>
    <row r="93" spans="1:18" s="7" customFormat="1" ht="33" customHeight="1" x14ac:dyDescent="0.2">
      <c r="A93" s="338"/>
      <c r="B93" s="342"/>
      <c r="C93" s="342"/>
      <c r="D93" s="302"/>
      <c r="E93" s="302"/>
      <c r="F93" s="342"/>
      <c r="G93" s="342"/>
      <c r="H93" s="342"/>
      <c r="I93" s="342"/>
      <c r="J93" s="342"/>
      <c r="K93" s="372"/>
      <c r="L93" s="35" t="s">
        <v>75</v>
      </c>
      <c r="M93" s="23" t="s">
        <v>603</v>
      </c>
      <c r="N93" s="23" t="s">
        <v>325</v>
      </c>
      <c r="O93" s="27">
        <v>11028980</v>
      </c>
      <c r="P93" s="27">
        <v>1595091.72</v>
      </c>
      <c r="Q93" s="43"/>
      <c r="R93" s="43"/>
    </row>
    <row r="94" spans="1:18" s="7" customFormat="1" ht="23.25" customHeight="1" x14ac:dyDescent="0.2">
      <c r="A94" s="359" t="s">
        <v>83</v>
      </c>
      <c r="B94" s="317" t="s">
        <v>84</v>
      </c>
      <c r="C94" s="356" t="s">
        <v>85</v>
      </c>
      <c r="D94" s="368" t="s">
        <v>270</v>
      </c>
      <c r="E94" s="368" t="s">
        <v>271</v>
      </c>
      <c r="F94" s="368" t="s">
        <v>435</v>
      </c>
      <c r="G94" s="368" t="s">
        <v>42</v>
      </c>
      <c r="H94" s="368" t="s">
        <v>622</v>
      </c>
      <c r="I94" s="368" t="s">
        <v>42</v>
      </c>
      <c r="J94" s="368" t="s">
        <v>16</v>
      </c>
      <c r="K94" s="372" t="s">
        <v>530</v>
      </c>
      <c r="L94" s="377" t="s">
        <v>86</v>
      </c>
      <c r="M94" s="58" t="s">
        <v>288</v>
      </c>
      <c r="N94" s="135" t="s">
        <v>289</v>
      </c>
      <c r="O94" s="66">
        <f>SUM(O95:O101)</f>
        <v>2740522.55</v>
      </c>
      <c r="P94" s="66">
        <f>SUM(P95:P101)</f>
        <v>82604349.799999997</v>
      </c>
      <c r="Q94" s="66">
        <f>SUM(Q95:Q101)</f>
        <v>85858585.849999994</v>
      </c>
      <c r="R94" s="66">
        <f>SUM(R95:R101)</f>
        <v>95959595.959999993</v>
      </c>
    </row>
    <row r="95" spans="1:18" s="7" customFormat="1" ht="22.5" customHeight="1" x14ac:dyDescent="0.2">
      <c r="A95" s="359"/>
      <c r="B95" s="317"/>
      <c r="C95" s="357"/>
      <c r="D95" s="334"/>
      <c r="E95" s="334"/>
      <c r="F95" s="334"/>
      <c r="G95" s="334"/>
      <c r="H95" s="334"/>
      <c r="I95" s="334"/>
      <c r="J95" s="334"/>
      <c r="K95" s="373"/>
      <c r="L95" s="378"/>
      <c r="M95" s="369" t="s">
        <v>643</v>
      </c>
      <c r="N95" s="23" t="s">
        <v>298</v>
      </c>
      <c r="O95" s="67"/>
      <c r="P95" s="43">
        <v>15000</v>
      </c>
      <c r="Q95" s="43"/>
      <c r="R95" s="43"/>
    </row>
    <row r="96" spans="1:18" s="7" customFormat="1" ht="12.75" hidden="1" customHeight="1" x14ac:dyDescent="0.2">
      <c r="A96" s="359"/>
      <c r="B96" s="317"/>
      <c r="C96" s="357"/>
      <c r="D96" s="334"/>
      <c r="E96" s="334"/>
      <c r="F96" s="334"/>
      <c r="G96" s="334"/>
      <c r="H96" s="334"/>
      <c r="I96" s="334"/>
      <c r="J96" s="334"/>
      <c r="K96" s="373"/>
      <c r="L96" s="378"/>
      <c r="M96" s="370"/>
      <c r="N96" s="23"/>
      <c r="O96" s="67"/>
      <c r="P96" s="43"/>
      <c r="Q96" s="43"/>
      <c r="R96" s="43"/>
    </row>
    <row r="97" spans="1:18" s="7" customFormat="1" ht="23.25" hidden="1" customHeight="1" x14ac:dyDescent="0.2">
      <c r="A97" s="359"/>
      <c r="B97" s="317"/>
      <c r="C97" s="357"/>
      <c r="D97" s="334"/>
      <c r="E97" s="334"/>
      <c r="F97" s="334"/>
      <c r="G97" s="334"/>
      <c r="H97" s="334"/>
      <c r="I97" s="334"/>
      <c r="J97" s="334"/>
      <c r="K97" s="373"/>
      <c r="L97" s="378"/>
      <c r="M97" s="369" t="s">
        <v>606</v>
      </c>
      <c r="N97" s="134"/>
      <c r="O97" s="69"/>
      <c r="P97" s="44"/>
      <c r="Q97" s="44"/>
      <c r="R97" s="44"/>
    </row>
    <row r="98" spans="1:18" s="7" customFormat="1" ht="23.25" customHeight="1" x14ac:dyDescent="0.2">
      <c r="A98" s="359"/>
      <c r="B98" s="317"/>
      <c r="C98" s="357"/>
      <c r="D98" s="334"/>
      <c r="E98" s="334"/>
      <c r="F98" s="334"/>
      <c r="G98" s="334"/>
      <c r="H98" s="334"/>
      <c r="I98" s="334"/>
      <c r="J98" s="334"/>
      <c r="K98" s="373"/>
      <c r="L98" s="378"/>
      <c r="M98" s="371"/>
      <c r="N98" s="128" t="s">
        <v>286</v>
      </c>
      <c r="O98" s="43">
        <v>125000</v>
      </c>
      <c r="P98" s="43">
        <v>100000</v>
      </c>
      <c r="Q98" s="43"/>
      <c r="R98" s="43"/>
    </row>
    <row r="99" spans="1:18" s="7" customFormat="1" ht="18.75" customHeight="1" x14ac:dyDescent="0.2">
      <c r="A99" s="359"/>
      <c r="B99" s="317"/>
      <c r="C99" s="357"/>
      <c r="D99" s="334"/>
      <c r="E99" s="334"/>
      <c r="F99" s="334"/>
      <c r="G99" s="334"/>
      <c r="H99" s="334"/>
      <c r="I99" s="334"/>
      <c r="J99" s="334"/>
      <c r="K99" s="373"/>
      <c r="L99" s="378"/>
      <c r="M99" s="166" t="s">
        <v>627</v>
      </c>
      <c r="N99" s="128" t="s">
        <v>309</v>
      </c>
      <c r="O99" s="43">
        <v>2615522.5499999998</v>
      </c>
      <c r="P99" s="43">
        <v>1681269</v>
      </c>
      <c r="Q99" s="43"/>
      <c r="R99" s="43"/>
    </row>
    <row r="100" spans="1:18" s="7" customFormat="1" ht="28.5" hidden="1" customHeight="1" x14ac:dyDescent="0.2">
      <c r="A100" s="359"/>
      <c r="B100" s="317"/>
      <c r="C100" s="357"/>
      <c r="D100" s="334"/>
      <c r="E100" s="334"/>
      <c r="F100" s="334"/>
      <c r="G100" s="334"/>
      <c r="H100" s="334"/>
      <c r="I100" s="334"/>
      <c r="J100" s="334"/>
      <c r="K100" s="373"/>
      <c r="L100" s="172" t="s">
        <v>521</v>
      </c>
      <c r="M100" s="166" t="s">
        <v>340</v>
      </c>
      <c r="N100" s="128" t="s">
        <v>296</v>
      </c>
      <c r="O100" s="43"/>
      <c r="P100" s="43"/>
      <c r="Q100" s="43"/>
      <c r="R100" s="43"/>
    </row>
    <row r="101" spans="1:18" s="7" customFormat="1" ht="25.5" customHeight="1" x14ac:dyDescent="0.2">
      <c r="A101" s="359" t="s">
        <v>0</v>
      </c>
      <c r="B101" s="307"/>
      <c r="C101" s="357" t="s">
        <v>0</v>
      </c>
      <c r="D101" s="314"/>
      <c r="E101" s="314"/>
      <c r="F101" s="314"/>
      <c r="G101" s="314"/>
      <c r="H101" s="314"/>
      <c r="I101" s="314"/>
      <c r="J101" s="314"/>
      <c r="K101" s="373"/>
      <c r="L101" s="172" t="s">
        <v>86</v>
      </c>
      <c r="M101" s="68" t="s">
        <v>548</v>
      </c>
      <c r="N101" s="128" t="s">
        <v>309</v>
      </c>
      <c r="O101" s="43"/>
      <c r="P101" s="43">
        <v>80808080.799999997</v>
      </c>
      <c r="Q101" s="43">
        <v>85858585.849999994</v>
      </c>
      <c r="R101" s="43">
        <v>95959595.959999993</v>
      </c>
    </row>
    <row r="102" spans="1:18" s="7" customFormat="1" ht="20.25" customHeight="1" x14ac:dyDescent="0.2">
      <c r="A102" s="313" t="s">
        <v>87</v>
      </c>
      <c r="B102" s="313" t="s">
        <v>88</v>
      </c>
      <c r="C102" s="313" t="s">
        <v>89</v>
      </c>
      <c r="D102" s="313" t="s">
        <v>270</v>
      </c>
      <c r="E102" s="313" t="s">
        <v>271</v>
      </c>
      <c r="F102" s="374"/>
      <c r="G102" s="313"/>
      <c r="H102" s="334" t="s">
        <v>622</v>
      </c>
      <c r="I102" s="313" t="s">
        <v>42</v>
      </c>
      <c r="J102" s="313" t="s">
        <v>11</v>
      </c>
      <c r="K102" s="31" t="s">
        <v>289</v>
      </c>
      <c r="L102" s="31" t="s">
        <v>289</v>
      </c>
      <c r="M102" s="56" t="s">
        <v>289</v>
      </c>
      <c r="N102" s="128" t="s">
        <v>289</v>
      </c>
      <c r="O102" s="43">
        <f>O105+O103+O104</f>
        <v>79941</v>
      </c>
      <c r="P102" s="43">
        <f>P105+P103+P104</f>
        <v>80000</v>
      </c>
      <c r="Q102" s="43">
        <f t="shared" ref="Q102:R102" si="8">Q105</f>
        <v>0</v>
      </c>
      <c r="R102" s="43">
        <f t="shared" si="8"/>
        <v>0</v>
      </c>
    </row>
    <row r="103" spans="1:18" s="7" customFormat="1" ht="21.75" customHeight="1" x14ac:dyDescent="0.2">
      <c r="A103" s="334"/>
      <c r="B103" s="334"/>
      <c r="C103" s="334"/>
      <c r="D103" s="334"/>
      <c r="E103" s="334"/>
      <c r="F103" s="375"/>
      <c r="G103" s="334"/>
      <c r="H103" s="334"/>
      <c r="I103" s="334"/>
      <c r="J103" s="334"/>
      <c r="K103" s="33" t="s">
        <v>530</v>
      </c>
      <c r="L103" s="33" t="s">
        <v>152</v>
      </c>
      <c r="M103" s="23" t="s">
        <v>592</v>
      </c>
      <c r="N103" s="135" t="s">
        <v>286</v>
      </c>
      <c r="O103" s="51">
        <v>10000</v>
      </c>
      <c r="P103" s="51">
        <v>10000</v>
      </c>
      <c r="Q103" s="51"/>
      <c r="R103" s="51"/>
    </row>
    <row r="104" spans="1:18" s="7" customFormat="1" ht="16.5" customHeight="1" x14ac:dyDescent="0.2">
      <c r="A104" s="334"/>
      <c r="B104" s="334"/>
      <c r="C104" s="334"/>
      <c r="D104" s="334"/>
      <c r="E104" s="334"/>
      <c r="F104" s="375"/>
      <c r="G104" s="334"/>
      <c r="H104" s="334"/>
      <c r="I104" s="334"/>
      <c r="J104" s="334"/>
      <c r="K104" s="230" t="s">
        <v>532</v>
      </c>
      <c r="L104" s="230" t="s">
        <v>595</v>
      </c>
      <c r="M104" s="230" t="s">
        <v>596</v>
      </c>
      <c r="N104" s="230" t="s">
        <v>297</v>
      </c>
      <c r="O104" s="228">
        <v>49999.4</v>
      </c>
      <c r="P104" s="228">
        <v>50000</v>
      </c>
      <c r="Q104" s="228"/>
      <c r="R104" s="228"/>
    </row>
    <row r="105" spans="1:18" s="7" customFormat="1" ht="25.5" customHeight="1" x14ac:dyDescent="0.2">
      <c r="A105" s="314"/>
      <c r="B105" s="314"/>
      <c r="C105" s="314"/>
      <c r="D105" s="314"/>
      <c r="E105" s="314"/>
      <c r="F105" s="376"/>
      <c r="G105" s="314"/>
      <c r="H105" s="334"/>
      <c r="I105" s="314"/>
      <c r="J105" s="314"/>
      <c r="K105" s="230" t="s">
        <v>530</v>
      </c>
      <c r="L105" s="230" t="s">
        <v>308</v>
      </c>
      <c r="M105" s="230" t="s">
        <v>593</v>
      </c>
      <c r="N105" s="23" t="s">
        <v>286</v>
      </c>
      <c r="O105" s="27">
        <v>19941.599999999999</v>
      </c>
      <c r="P105" s="27">
        <v>20000</v>
      </c>
      <c r="Q105" s="27"/>
      <c r="R105" s="27"/>
    </row>
    <row r="106" spans="1:18" s="7" customFormat="1" ht="25.5" customHeight="1" x14ac:dyDescent="0.2">
      <c r="A106" s="313" t="s">
        <v>90</v>
      </c>
      <c r="B106" s="313" t="s">
        <v>91</v>
      </c>
      <c r="C106" s="313" t="s">
        <v>92</v>
      </c>
      <c r="D106" s="283"/>
      <c r="E106" s="283"/>
      <c r="F106" s="291"/>
      <c r="G106" s="283"/>
      <c r="H106" s="288"/>
      <c r="I106" s="283"/>
      <c r="J106" s="283"/>
      <c r="K106" s="286" t="s">
        <v>530</v>
      </c>
      <c r="L106" s="286" t="s">
        <v>94</v>
      </c>
      <c r="M106" s="286" t="s">
        <v>646</v>
      </c>
      <c r="N106" s="23" t="s">
        <v>286</v>
      </c>
      <c r="O106" s="27"/>
      <c r="P106" s="27">
        <v>200000</v>
      </c>
      <c r="Q106" s="27"/>
      <c r="R106" s="27"/>
    </row>
    <row r="107" spans="1:18" s="7" customFormat="1" ht="24.75" customHeight="1" x14ac:dyDescent="0.2">
      <c r="A107" s="314"/>
      <c r="B107" s="314"/>
      <c r="C107" s="314"/>
      <c r="D107" s="6" t="s">
        <v>93</v>
      </c>
      <c r="E107" s="6" t="s">
        <v>42</v>
      </c>
      <c r="F107" s="138" t="s">
        <v>517</v>
      </c>
      <c r="G107" s="138" t="s">
        <v>42</v>
      </c>
      <c r="H107" s="138"/>
      <c r="I107" s="6" t="s">
        <v>42</v>
      </c>
      <c r="J107" s="6" t="s">
        <v>21</v>
      </c>
      <c r="K107" s="23" t="s">
        <v>530</v>
      </c>
      <c r="L107" s="23" t="s">
        <v>94</v>
      </c>
      <c r="M107" s="23" t="s">
        <v>610</v>
      </c>
      <c r="N107" s="23" t="s">
        <v>286</v>
      </c>
      <c r="O107" s="27">
        <v>0</v>
      </c>
      <c r="P107" s="27"/>
      <c r="Q107" s="27"/>
      <c r="R107" s="27">
        <v>3463959.83</v>
      </c>
    </row>
    <row r="108" spans="1:18" s="7" customFormat="1" ht="30" customHeight="1" x14ac:dyDescent="0.2">
      <c r="A108" s="379" t="s">
        <v>95</v>
      </c>
      <c r="B108" s="313" t="s">
        <v>96</v>
      </c>
      <c r="C108" s="387" t="s">
        <v>97</v>
      </c>
      <c r="D108" s="313" t="s">
        <v>270</v>
      </c>
      <c r="E108" s="313" t="s">
        <v>271</v>
      </c>
      <c r="F108" s="313" t="s">
        <v>518</v>
      </c>
      <c r="G108" s="313" t="s">
        <v>42</v>
      </c>
      <c r="H108" s="313"/>
      <c r="I108" s="313" t="s">
        <v>42</v>
      </c>
      <c r="J108" s="313" t="s">
        <v>20</v>
      </c>
      <c r="K108" s="311" t="s">
        <v>530</v>
      </c>
      <c r="L108" s="23" t="s">
        <v>306</v>
      </c>
      <c r="M108" s="23" t="s">
        <v>289</v>
      </c>
      <c r="N108" s="23" t="s">
        <v>289</v>
      </c>
      <c r="O108" s="27">
        <f>SUM(O109:O113)</f>
        <v>4897856.34</v>
      </c>
      <c r="P108" s="27">
        <f>SUM(P109:P113)</f>
        <v>8090772.3700000001</v>
      </c>
      <c r="Q108" s="27">
        <f t="shared" ref="Q108:R108" si="9">SUM(Q109:Q113)</f>
        <v>76600</v>
      </c>
      <c r="R108" s="27">
        <f t="shared" si="9"/>
        <v>8085106.4199999999</v>
      </c>
    </row>
    <row r="109" spans="1:18" s="7" customFormat="1" ht="31.5" customHeight="1" x14ac:dyDescent="0.2">
      <c r="A109" s="379"/>
      <c r="B109" s="334"/>
      <c r="C109" s="388"/>
      <c r="D109" s="334"/>
      <c r="E109" s="334"/>
      <c r="F109" s="334"/>
      <c r="G109" s="334"/>
      <c r="H109" s="334"/>
      <c r="I109" s="334"/>
      <c r="J109" s="334"/>
      <c r="K109" s="403"/>
      <c r="L109" s="23" t="s">
        <v>138</v>
      </c>
      <c r="M109" s="23" t="s">
        <v>549</v>
      </c>
      <c r="N109" s="23" t="s">
        <v>286</v>
      </c>
      <c r="O109" s="27">
        <v>723259.2</v>
      </c>
      <c r="P109" s="27">
        <v>88600</v>
      </c>
      <c r="Q109" s="27">
        <v>76600</v>
      </c>
      <c r="R109" s="27"/>
    </row>
    <row r="110" spans="1:18" s="7" customFormat="1" ht="1.5" customHeight="1" x14ac:dyDescent="0.2">
      <c r="A110" s="379"/>
      <c r="B110" s="334"/>
      <c r="C110" s="388"/>
      <c r="D110" s="334"/>
      <c r="E110" s="334"/>
      <c r="F110" s="334"/>
      <c r="G110" s="334"/>
      <c r="H110" s="334"/>
      <c r="I110" s="334"/>
      <c r="J110" s="334"/>
      <c r="K110" s="403"/>
      <c r="L110" s="23"/>
      <c r="M110" s="23"/>
      <c r="N110" s="23"/>
      <c r="O110" s="27"/>
      <c r="P110" s="27"/>
      <c r="Q110" s="27"/>
      <c r="R110" s="27"/>
    </row>
    <row r="111" spans="1:18" s="7" customFormat="1" ht="31.5" customHeight="1" x14ac:dyDescent="0.2">
      <c r="A111" s="379"/>
      <c r="B111" s="334"/>
      <c r="C111" s="388"/>
      <c r="D111" s="334"/>
      <c r="E111" s="334"/>
      <c r="F111" s="334"/>
      <c r="G111" s="334"/>
      <c r="H111" s="334"/>
      <c r="I111" s="334"/>
      <c r="J111" s="334"/>
      <c r="K111" s="403"/>
      <c r="L111" s="23" t="s">
        <v>138</v>
      </c>
      <c r="M111" s="23" t="s">
        <v>550</v>
      </c>
      <c r="N111" s="23" t="s">
        <v>309</v>
      </c>
      <c r="O111" s="27"/>
      <c r="P111" s="27"/>
      <c r="Q111" s="27"/>
      <c r="R111" s="27">
        <v>8085106.4199999999</v>
      </c>
    </row>
    <row r="112" spans="1:18" s="7" customFormat="1" ht="31.5" hidden="1" customHeight="1" x14ac:dyDescent="0.2">
      <c r="A112" s="379"/>
      <c r="B112" s="334"/>
      <c r="C112" s="388"/>
      <c r="D112" s="334"/>
      <c r="E112" s="334"/>
      <c r="F112" s="334"/>
      <c r="G112" s="334"/>
      <c r="H112" s="334"/>
      <c r="I112" s="334"/>
      <c r="J112" s="334"/>
      <c r="K112" s="403"/>
      <c r="L112" s="23" t="s">
        <v>98</v>
      </c>
      <c r="M112" s="23" t="s">
        <v>389</v>
      </c>
      <c r="N112" s="23" t="s">
        <v>286</v>
      </c>
      <c r="O112" s="27"/>
      <c r="P112" s="27"/>
      <c r="Q112" s="27"/>
      <c r="R112" s="27"/>
    </row>
    <row r="113" spans="1:18" s="7" customFormat="1" ht="32.25" customHeight="1" x14ac:dyDescent="0.2">
      <c r="A113" s="379"/>
      <c r="B113" s="314"/>
      <c r="C113" s="386"/>
      <c r="D113" s="314"/>
      <c r="E113" s="314"/>
      <c r="F113" s="314"/>
      <c r="G113" s="314"/>
      <c r="H113" s="314"/>
      <c r="I113" s="314"/>
      <c r="J113" s="314"/>
      <c r="K113" s="312"/>
      <c r="L113" s="23" t="s">
        <v>98</v>
      </c>
      <c r="M113" s="23" t="s">
        <v>551</v>
      </c>
      <c r="N113" s="23" t="s">
        <v>309</v>
      </c>
      <c r="O113" s="27">
        <v>4174597.14</v>
      </c>
      <c r="P113" s="27">
        <v>8002172.3700000001</v>
      </c>
      <c r="Q113" s="27"/>
      <c r="R113" s="27"/>
    </row>
    <row r="114" spans="1:18" s="7" customFormat="1" ht="23.25" customHeight="1" x14ac:dyDescent="0.2">
      <c r="A114" s="389" t="s">
        <v>99</v>
      </c>
      <c r="B114" s="313" t="s">
        <v>100</v>
      </c>
      <c r="C114" s="390" t="s">
        <v>101</v>
      </c>
      <c r="D114" s="313" t="s">
        <v>270</v>
      </c>
      <c r="E114" s="313" t="s">
        <v>271</v>
      </c>
      <c r="F114" s="313" t="s">
        <v>436</v>
      </c>
      <c r="G114" s="313" t="s">
        <v>42</v>
      </c>
      <c r="H114" s="313" t="s">
        <v>622</v>
      </c>
      <c r="I114" s="313" t="s">
        <v>42</v>
      </c>
      <c r="J114" s="313">
        <v>19</v>
      </c>
      <c r="K114" s="311" t="s">
        <v>530</v>
      </c>
      <c r="L114" s="24" t="s">
        <v>306</v>
      </c>
      <c r="M114" s="24" t="s">
        <v>289</v>
      </c>
      <c r="N114" s="24" t="s">
        <v>289</v>
      </c>
      <c r="O114" s="28">
        <f>O115+O116</f>
        <v>940854.12</v>
      </c>
      <c r="P114" s="28">
        <f t="shared" ref="P114:R114" si="10">P115+P116</f>
        <v>1202308.8</v>
      </c>
      <c r="Q114" s="28">
        <f t="shared" si="10"/>
        <v>1160308.8</v>
      </c>
      <c r="R114" s="28">
        <f t="shared" si="10"/>
        <v>1160308.8</v>
      </c>
    </row>
    <row r="115" spans="1:18" s="7" customFormat="1" ht="21.75" customHeight="1" x14ac:dyDescent="0.2">
      <c r="A115" s="389"/>
      <c r="B115" s="334"/>
      <c r="C115" s="390"/>
      <c r="D115" s="334"/>
      <c r="E115" s="334"/>
      <c r="F115" s="334"/>
      <c r="G115" s="334"/>
      <c r="H115" s="334"/>
      <c r="I115" s="334"/>
      <c r="J115" s="334"/>
      <c r="K115" s="403"/>
      <c r="L115" s="23" t="s">
        <v>259</v>
      </c>
      <c r="M115" s="23" t="s">
        <v>552</v>
      </c>
      <c r="N115" s="23" t="s">
        <v>286</v>
      </c>
      <c r="O115" s="27">
        <v>37862.519999999997</v>
      </c>
      <c r="P115" s="27">
        <v>42000</v>
      </c>
      <c r="Q115" s="27"/>
      <c r="R115" s="27"/>
    </row>
    <row r="116" spans="1:18" s="7" customFormat="1" ht="36" customHeight="1" x14ac:dyDescent="0.2">
      <c r="A116" s="389" t="s">
        <v>0</v>
      </c>
      <c r="B116" s="314"/>
      <c r="C116" s="390" t="s">
        <v>0</v>
      </c>
      <c r="D116" s="314"/>
      <c r="E116" s="314"/>
      <c r="F116" s="314"/>
      <c r="G116" s="314"/>
      <c r="H116" s="314"/>
      <c r="I116" s="314"/>
      <c r="J116" s="314"/>
      <c r="K116" s="312"/>
      <c r="L116" s="23" t="s">
        <v>102</v>
      </c>
      <c r="M116" s="23" t="s">
        <v>553</v>
      </c>
      <c r="N116" s="23" t="s">
        <v>292</v>
      </c>
      <c r="O116" s="27">
        <v>902991.6</v>
      </c>
      <c r="P116" s="27">
        <v>1160308.8</v>
      </c>
      <c r="Q116" s="27">
        <v>1160308.8</v>
      </c>
      <c r="R116" s="27">
        <v>1160308.8</v>
      </c>
    </row>
    <row r="117" spans="1:18" s="7" customFormat="1" ht="36.75" hidden="1" customHeight="1" x14ac:dyDescent="0.2">
      <c r="A117" s="267"/>
      <c r="B117" s="238"/>
      <c r="C117" s="233"/>
      <c r="D117" s="238"/>
      <c r="E117" s="238"/>
      <c r="F117" s="238"/>
      <c r="G117" s="238"/>
      <c r="H117" s="238"/>
      <c r="I117" s="238"/>
      <c r="J117" s="238"/>
      <c r="K117" s="247"/>
      <c r="L117" s="234"/>
      <c r="M117" s="23"/>
      <c r="N117" s="23"/>
      <c r="O117" s="27"/>
      <c r="P117" s="27"/>
      <c r="Q117" s="27"/>
      <c r="R117" s="27"/>
    </row>
    <row r="118" spans="1:18" s="7" customFormat="1" ht="42" customHeight="1" x14ac:dyDescent="0.2">
      <c r="A118" s="313" t="s">
        <v>103</v>
      </c>
      <c r="B118" s="313" t="s">
        <v>104</v>
      </c>
      <c r="C118" s="313" t="s">
        <v>105</v>
      </c>
      <c r="D118" s="313" t="s">
        <v>270</v>
      </c>
      <c r="E118" s="313" t="s">
        <v>271</v>
      </c>
      <c r="F118" s="313" t="s">
        <v>437</v>
      </c>
      <c r="G118" s="313" t="s">
        <v>42</v>
      </c>
      <c r="H118" s="313" t="s">
        <v>622</v>
      </c>
      <c r="I118" s="313" t="s">
        <v>42</v>
      </c>
      <c r="J118" s="313">
        <v>14</v>
      </c>
      <c r="K118" s="416" t="s">
        <v>530</v>
      </c>
      <c r="L118" s="416" t="s">
        <v>106</v>
      </c>
      <c r="M118" s="24" t="s">
        <v>289</v>
      </c>
      <c r="N118" s="24" t="s">
        <v>289</v>
      </c>
      <c r="O118" s="28">
        <f>O119+O120+O121+O122+O123</f>
        <v>3946661.08</v>
      </c>
      <c r="P118" s="28">
        <f t="shared" ref="P118:R118" si="11">P119+P120+P121+P122+P123</f>
        <v>4209920</v>
      </c>
      <c r="Q118" s="28">
        <f t="shared" si="11"/>
        <v>3483000</v>
      </c>
      <c r="R118" s="28">
        <f t="shared" si="11"/>
        <v>3483000</v>
      </c>
    </row>
    <row r="119" spans="1:18" s="7" customFormat="1" ht="23.25" customHeight="1" x14ac:dyDescent="0.2">
      <c r="A119" s="334"/>
      <c r="B119" s="334"/>
      <c r="C119" s="334"/>
      <c r="D119" s="334"/>
      <c r="E119" s="334"/>
      <c r="F119" s="334"/>
      <c r="G119" s="334"/>
      <c r="H119" s="334"/>
      <c r="I119" s="334"/>
      <c r="J119" s="334"/>
      <c r="K119" s="417"/>
      <c r="L119" s="417"/>
      <c r="M119" s="345" t="s">
        <v>531</v>
      </c>
      <c r="N119" s="23" t="s">
        <v>25</v>
      </c>
      <c r="O119" s="27">
        <v>2094823.23</v>
      </c>
      <c r="P119" s="27">
        <v>2182000</v>
      </c>
      <c r="Q119" s="27">
        <v>2175000</v>
      </c>
      <c r="R119" s="27">
        <v>2175000</v>
      </c>
    </row>
    <row r="120" spans="1:18" s="7" customFormat="1" ht="21" customHeight="1" x14ac:dyDescent="0.2">
      <c r="A120" s="334"/>
      <c r="B120" s="334"/>
      <c r="C120" s="334"/>
      <c r="D120" s="334"/>
      <c r="E120" s="334"/>
      <c r="F120" s="334"/>
      <c r="G120" s="334"/>
      <c r="H120" s="334"/>
      <c r="I120" s="334"/>
      <c r="J120" s="334"/>
      <c r="K120" s="417"/>
      <c r="L120" s="417"/>
      <c r="M120" s="346"/>
      <c r="N120" s="23" t="s">
        <v>27</v>
      </c>
      <c r="O120" s="27">
        <v>619938.85</v>
      </c>
      <c r="P120" s="27">
        <v>648000</v>
      </c>
      <c r="Q120" s="27">
        <v>648000</v>
      </c>
      <c r="R120" s="27">
        <v>648000</v>
      </c>
    </row>
    <row r="121" spans="1:18" s="7" customFormat="1" ht="23.25" customHeight="1" x14ac:dyDescent="0.2">
      <c r="A121" s="334"/>
      <c r="B121" s="334"/>
      <c r="C121" s="334"/>
      <c r="D121" s="334"/>
      <c r="E121" s="334"/>
      <c r="F121" s="334"/>
      <c r="G121" s="334"/>
      <c r="H121" s="334"/>
      <c r="I121" s="334"/>
      <c r="J121" s="334"/>
      <c r="K121" s="417"/>
      <c r="L121" s="417"/>
      <c r="M121" s="346"/>
      <c r="N121" s="23" t="s">
        <v>286</v>
      </c>
      <c r="O121" s="27">
        <v>1183599</v>
      </c>
      <c r="P121" s="27">
        <v>1323080</v>
      </c>
      <c r="Q121" s="27">
        <v>660000</v>
      </c>
      <c r="R121" s="27">
        <v>660000</v>
      </c>
    </row>
    <row r="122" spans="1:18" s="7" customFormat="1" ht="21" customHeight="1" x14ac:dyDescent="0.2">
      <c r="A122" s="334"/>
      <c r="B122" s="334"/>
      <c r="C122" s="334"/>
      <c r="D122" s="334"/>
      <c r="E122" s="334"/>
      <c r="F122" s="334"/>
      <c r="G122" s="334"/>
      <c r="H122" s="334"/>
      <c r="I122" s="334"/>
      <c r="J122" s="334"/>
      <c r="K122" s="417"/>
      <c r="L122" s="417"/>
      <c r="M122" s="347"/>
      <c r="N122" s="23" t="s">
        <v>293</v>
      </c>
      <c r="O122" s="27"/>
      <c r="P122" s="27">
        <v>6840</v>
      </c>
      <c r="Q122" s="27"/>
      <c r="R122" s="27"/>
    </row>
    <row r="123" spans="1:18" s="7" customFormat="1" ht="21.75" customHeight="1" x14ac:dyDescent="0.2">
      <c r="A123" s="314"/>
      <c r="B123" s="314"/>
      <c r="C123" s="314"/>
      <c r="D123" s="314"/>
      <c r="E123" s="314"/>
      <c r="F123" s="314"/>
      <c r="G123" s="314"/>
      <c r="H123" s="314"/>
      <c r="I123" s="314"/>
      <c r="J123" s="314"/>
      <c r="K123" s="418"/>
      <c r="L123" s="418"/>
      <c r="M123" s="23" t="s">
        <v>554</v>
      </c>
      <c r="N123" s="23" t="s">
        <v>286</v>
      </c>
      <c r="O123" s="27">
        <v>48300</v>
      </c>
      <c r="P123" s="27">
        <v>50000</v>
      </c>
      <c r="Q123" s="27"/>
      <c r="R123" s="27"/>
    </row>
    <row r="124" spans="1:18" s="7" customFormat="1" ht="26.25" customHeight="1" x14ac:dyDescent="0.2">
      <c r="A124" s="313" t="s">
        <v>107</v>
      </c>
      <c r="B124" s="313" t="s">
        <v>108</v>
      </c>
      <c r="C124" s="313" t="s">
        <v>109</v>
      </c>
      <c r="D124" s="313" t="s">
        <v>110</v>
      </c>
      <c r="E124" s="313" t="s">
        <v>42</v>
      </c>
      <c r="F124" s="313" t="s">
        <v>519</v>
      </c>
      <c r="G124" s="313" t="s">
        <v>42</v>
      </c>
      <c r="H124" s="334" t="s">
        <v>622</v>
      </c>
      <c r="I124" s="313" t="s">
        <v>42</v>
      </c>
      <c r="J124" s="313" t="s">
        <v>9</v>
      </c>
      <c r="K124" s="345" t="s">
        <v>530</v>
      </c>
      <c r="L124" s="345" t="s">
        <v>111</v>
      </c>
      <c r="M124" s="7" t="s">
        <v>288</v>
      </c>
      <c r="N124" s="23" t="s">
        <v>289</v>
      </c>
      <c r="O124" s="27">
        <f>O126+O127+O128+O125</f>
        <v>4457228.34</v>
      </c>
      <c r="P124" s="27">
        <f t="shared" ref="P124:R124" si="12">P126+P127+P128</f>
        <v>3915202.78</v>
      </c>
      <c r="Q124" s="27">
        <f t="shared" si="12"/>
        <v>360461.66</v>
      </c>
      <c r="R124" s="27">
        <f t="shared" si="12"/>
        <v>363903.23</v>
      </c>
    </row>
    <row r="125" spans="1:18" s="7" customFormat="1" ht="28.5" customHeight="1" x14ac:dyDescent="0.2">
      <c r="A125" s="334"/>
      <c r="B125" s="334"/>
      <c r="C125" s="334"/>
      <c r="D125" s="334"/>
      <c r="E125" s="334"/>
      <c r="F125" s="334"/>
      <c r="G125" s="334"/>
      <c r="H125" s="334"/>
      <c r="I125" s="334"/>
      <c r="J125" s="334"/>
      <c r="K125" s="346"/>
      <c r="L125" s="346"/>
      <c r="M125" s="7">
        <v>140318540</v>
      </c>
      <c r="N125" s="23" t="s">
        <v>286</v>
      </c>
      <c r="O125" s="27">
        <v>355000</v>
      </c>
      <c r="P125" s="27"/>
      <c r="Q125" s="27"/>
      <c r="R125" s="27"/>
    </row>
    <row r="126" spans="1:18" s="7" customFormat="1" ht="27" customHeight="1" x14ac:dyDescent="0.2">
      <c r="A126" s="334"/>
      <c r="B126" s="334"/>
      <c r="C126" s="334"/>
      <c r="D126" s="334"/>
      <c r="E126" s="334"/>
      <c r="F126" s="334"/>
      <c r="G126" s="334"/>
      <c r="H126" s="334"/>
      <c r="I126" s="334"/>
      <c r="J126" s="334"/>
      <c r="K126" s="346"/>
      <c r="L126" s="346"/>
      <c r="M126" s="130" t="s">
        <v>555</v>
      </c>
      <c r="N126" s="23" t="s">
        <v>310</v>
      </c>
      <c r="O126" s="27">
        <v>4060058.53</v>
      </c>
      <c r="P126" s="27">
        <v>3866202.78</v>
      </c>
      <c r="Q126" s="27">
        <v>360461.66</v>
      </c>
      <c r="R126" s="27">
        <v>363903.23</v>
      </c>
    </row>
    <row r="127" spans="1:18" s="7" customFormat="1" ht="24" customHeight="1" x14ac:dyDescent="0.2">
      <c r="A127" s="334"/>
      <c r="B127" s="334"/>
      <c r="C127" s="334"/>
      <c r="D127" s="334"/>
      <c r="E127" s="334"/>
      <c r="F127" s="334"/>
      <c r="G127" s="334"/>
      <c r="H127" s="334"/>
      <c r="I127" s="334"/>
      <c r="J127" s="334"/>
      <c r="K127" s="346"/>
      <c r="L127" s="346"/>
      <c r="M127" s="345"/>
      <c r="N127" s="23" t="s">
        <v>293</v>
      </c>
      <c r="O127" s="27">
        <v>42169.81</v>
      </c>
      <c r="P127" s="27">
        <v>49000</v>
      </c>
      <c r="Q127" s="27"/>
      <c r="R127" s="27"/>
    </row>
    <row r="128" spans="1:18" s="7" customFormat="1" ht="36" hidden="1" customHeight="1" x14ac:dyDescent="0.2">
      <c r="A128" s="314"/>
      <c r="B128" s="314"/>
      <c r="C128" s="314"/>
      <c r="D128" s="314"/>
      <c r="E128" s="314"/>
      <c r="F128" s="314"/>
      <c r="G128" s="314"/>
      <c r="H128" s="334"/>
      <c r="I128" s="314"/>
      <c r="J128" s="314"/>
      <c r="K128" s="347"/>
      <c r="L128" s="347"/>
      <c r="M128" s="347"/>
      <c r="N128" s="23"/>
      <c r="O128" s="27"/>
      <c r="P128" s="27"/>
      <c r="Q128" s="27"/>
      <c r="R128" s="27"/>
    </row>
    <row r="129" spans="1:18" s="7" customFormat="1" ht="49.5" customHeight="1" x14ac:dyDescent="0.2">
      <c r="A129" s="15" t="s">
        <v>112</v>
      </c>
      <c r="B129" s="6" t="s">
        <v>113</v>
      </c>
      <c r="C129" s="6" t="s">
        <v>114</v>
      </c>
      <c r="D129" s="6" t="s">
        <v>270</v>
      </c>
      <c r="E129" s="6" t="s">
        <v>271</v>
      </c>
      <c r="F129" s="6" t="s">
        <v>0</v>
      </c>
      <c r="G129" s="6" t="s">
        <v>0</v>
      </c>
      <c r="H129" s="6" t="s">
        <v>0</v>
      </c>
      <c r="I129" s="6" t="s">
        <v>0</v>
      </c>
      <c r="J129" s="6" t="s">
        <v>0</v>
      </c>
      <c r="K129" s="23"/>
      <c r="L129" s="23"/>
      <c r="M129" s="23"/>
      <c r="N129" s="23"/>
      <c r="O129" s="3">
        <f>O130+O134+O137+O138+O139+O140</f>
        <v>16265266.689999999</v>
      </c>
      <c r="P129" s="3">
        <f>P130+P134+P137+P138+P139+P140</f>
        <v>17661000</v>
      </c>
      <c r="Q129" s="3">
        <f t="shared" ref="Q129:R129" si="13">Q130+Q134+Q137+Q138+Q139+Q140</f>
        <v>17596000</v>
      </c>
      <c r="R129" s="3">
        <f t="shared" si="13"/>
        <v>17596000</v>
      </c>
    </row>
    <row r="130" spans="1:18" s="7" customFormat="1" ht="21" customHeight="1" x14ac:dyDescent="0.2">
      <c r="A130" s="313" t="s">
        <v>115</v>
      </c>
      <c r="B130" s="313" t="s">
        <v>116</v>
      </c>
      <c r="C130" s="313" t="s">
        <v>117</v>
      </c>
      <c r="D130" s="313" t="s">
        <v>270</v>
      </c>
      <c r="E130" s="313" t="s">
        <v>271</v>
      </c>
      <c r="F130" s="313" t="s">
        <v>79</v>
      </c>
      <c r="G130" s="313" t="s">
        <v>42</v>
      </c>
      <c r="H130" s="334" t="s">
        <v>622</v>
      </c>
      <c r="I130" s="313" t="s">
        <v>42</v>
      </c>
      <c r="J130" s="313" t="s">
        <v>12</v>
      </c>
      <c r="K130" s="311" t="s">
        <v>530</v>
      </c>
      <c r="L130" s="311" t="s">
        <v>75</v>
      </c>
      <c r="M130" s="311" t="s">
        <v>598</v>
      </c>
      <c r="N130" s="23" t="s">
        <v>289</v>
      </c>
      <c r="O130" s="27">
        <f>O131+O132+O133</f>
        <v>14245774.689999999</v>
      </c>
      <c r="P130" s="27">
        <f t="shared" ref="P130:R130" si="14">P131+P132+P133</f>
        <v>15466000</v>
      </c>
      <c r="Q130" s="27">
        <f t="shared" si="14"/>
        <v>15466000</v>
      </c>
      <c r="R130" s="27">
        <f t="shared" si="14"/>
        <v>15466000</v>
      </c>
    </row>
    <row r="131" spans="1:18" s="7" customFormat="1" ht="10.5" hidden="1" customHeight="1" x14ac:dyDescent="0.2">
      <c r="A131" s="334"/>
      <c r="B131" s="334"/>
      <c r="C131" s="334"/>
      <c r="D131" s="334"/>
      <c r="E131" s="334"/>
      <c r="F131" s="334"/>
      <c r="G131" s="334"/>
      <c r="H131" s="334"/>
      <c r="I131" s="334"/>
      <c r="J131" s="334"/>
      <c r="K131" s="403"/>
      <c r="L131" s="403"/>
      <c r="M131" s="403"/>
      <c r="N131" s="23"/>
      <c r="O131" s="27"/>
      <c r="P131" s="27"/>
      <c r="Q131" s="27"/>
      <c r="R131" s="27"/>
    </row>
    <row r="132" spans="1:18" s="7" customFormat="1" ht="23.25" customHeight="1" x14ac:dyDescent="0.2">
      <c r="A132" s="334"/>
      <c r="B132" s="334"/>
      <c r="C132" s="334"/>
      <c r="D132" s="334"/>
      <c r="E132" s="334"/>
      <c r="F132" s="334"/>
      <c r="G132" s="334"/>
      <c r="H132" s="334"/>
      <c r="I132" s="334"/>
      <c r="J132" s="334"/>
      <c r="K132" s="403"/>
      <c r="L132" s="403"/>
      <c r="M132" s="403"/>
      <c r="N132" s="23" t="s">
        <v>297</v>
      </c>
      <c r="O132" s="27">
        <v>14245774.689999999</v>
      </c>
      <c r="P132" s="27">
        <v>15466000</v>
      </c>
      <c r="Q132" s="27">
        <v>15466000</v>
      </c>
      <c r="R132" s="27">
        <v>15466000</v>
      </c>
    </row>
    <row r="133" spans="1:18" s="7" customFormat="1" ht="20.25" hidden="1" customHeight="1" x14ac:dyDescent="0.2">
      <c r="A133" s="314"/>
      <c r="B133" s="314"/>
      <c r="C133" s="314"/>
      <c r="D133" s="314"/>
      <c r="E133" s="314"/>
      <c r="F133" s="314"/>
      <c r="G133" s="314"/>
      <c r="H133" s="334"/>
      <c r="I133" s="314"/>
      <c r="J133" s="314"/>
      <c r="K133" s="312"/>
      <c r="L133" s="312"/>
      <c r="M133" s="312"/>
      <c r="N133" s="23"/>
      <c r="O133" s="27"/>
      <c r="P133" s="27"/>
      <c r="Q133" s="27"/>
      <c r="R133" s="27"/>
    </row>
    <row r="134" spans="1:18" s="7" customFormat="1" ht="1.5" hidden="1" customHeight="1" x14ac:dyDescent="0.2">
      <c r="A134" s="313" t="s">
        <v>118</v>
      </c>
      <c r="B134" s="6" t="s">
        <v>119</v>
      </c>
      <c r="C134" s="6" t="s">
        <v>86</v>
      </c>
      <c r="D134" s="6" t="s">
        <v>270</v>
      </c>
      <c r="E134" s="6" t="s">
        <v>271</v>
      </c>
      <c r="F134" s="6" t="s">
        <v>0</v>
      </c>
      <c r="G134" s="6" t="s">
        <v>0</v>
      </c>
      <c r="H134" s="138" t="s">
        <v>505</v>
      </c>
      <c r="I134" s="6" t="s">
        <v>42</v>
      </c>
      <c r="J134" s="6" t="s">
        <v>6</v>
      </c>
      <c r="K134" s="23" t="s">
        <v>289</v>
      </c>
      <c r="L134" s="23" t="s">
        <v>289</v>
      </c>
      <c r="M134" s="23" t="s">
        <v>289</v>
      </c>
      <c r="N134" s="23" t="s">
        <v>289</v>
      </c>
      <c r="O134" s="27">
        <f>O135+O136</f>
        <v>0</v>
      </c>
      <c r="P134" s="27">
        <f t="shared" ref="P134:R134" si="15">P135+P136</f>
        <v>0</v>
      </c>
      <c r="Q134" s="27">
        <f t="shared" si="15"/>
        <v>0</v>
      </c>
      <c r="R134" s="27">
        <f t="shared" si="15"/>
        <v>0</v>
      </c>
    </row>
    <row r="135" spans="1:18" s="7" customFormat="1" ht="24.75" hidden="1" customHeight="1" x14ac:dyDescent="0.2">
      <c r="A135" s="334"/>
      <c r="B135" s="34"/>
      <c r="C135" s="34"/>
      <c r="D135" s="36"/>
      <c r="E135" s="36"/>
      <c r="F135" s="36"/>
      <c r="G135" s="36"/>
      <c r="H135" s="36"/>
      <c r="I135" s="36"/>
      <c r="J135" s="36"/>
      <c r="K135" s="32" t="s">
        <v>290</v>
      </c>
      <c r="L135" s="345" t="s">
        <v>120</v>
      </c>
      <c r="M135" s="134" t="s">
        <v>403</v>
      </c>
      <c r="N135" s="23" t="s">
        <v>286</v>
      </c>
      <c r="O135" s="27"/>
      <c r="P135" s="27"/>
      <c r="Q135" s="27"/>
      <c r="R135" s="27"/>
    </row>
    <row r="136" spans="1:18" s="7" customFormat="1" ht="24.75" hidden="1" customHeight="1" x14ac:dyDescent="0.2">
      <c r="A136" s="314"/>
      <c r="B136" s="34"/>
      <c r="C136" s="34"/>
      <c r="D136" s="36"/>
      <c r="E136" s="36"/>
      <c r="F136" s="36"/>
      <c r="G136" s="36"/>
      <c r="H136" s="94"/>
      <c r="I136" s="36"/>
      <c r="J136" s="36"/>
      <c r="K136" s="32" t="s">
        <v>312</v>
      </c>
      <c r="L136" s="347"/>
      <c r="M136" s="134" t="s">
        <v>311</v>
      </c>
      <c r="N136" s="23" t="s">
        <v>286</v>
      </c>
      <c r="O136" s="27"/>
      <c r="P136" s="27"/>
      <c r="Q136" s="27"/>
      <c r="R136" s="27"/>
    </row>
    <row r="137" spans="1:18" s="109" customFormat="1" ht="99" hidden="1" customHeight="1" x14ac:dyDescent="0.2">
      <c r="A137" s="383" t="s">
        <v>121</v>
      </c>
      <c r="B137" s="316" t="s">
        <v>122</v>
      </c>
      <c r="C137" s="316" t="s">
        <v>123</v>
      </c>
      <c r="D137" s="316" t="s">
        <v>270</v>
      </c>
      <c r="E137" s="316" t="s">
        <v>271</v>
      </c>
      <c r="F137" s="316" t="s">
        <v>502</v>
      </c>
      <c r="G137" s="323" t="s">
        <v>42</v>
      </c>
      <c r="H137" s="127" t="s">
        <v>474</v>
      </c>
      <c r="I137" s="445" t="s">
        <v>42</v>
      </c>
      <c r="J137" s="316" t="s">
        <v>16</v>
      </c>
      <c r="K137" s="345" t="s">
        <v>285</v>
      </c>
      <c r="L137" s="345" t="s">
        <v>86</v>
      </c>
      <c r="M137" s="345" t="s">
        <v>336</v>
      </c>
      <c r="N137" s="37" t="s">
        <v>26</v>
      </c>
      <c r="O137" s="38"/>
      <c r="P137" s="38"/>
      <c r="Q137" s="38"/>
      <c r="R137" s="38"/>
    </row>
    <row r="138" spans="1:18" s="109" customFormat="1" ht="142.5" hidden="1" customHeight="1" x14ac:dyDescent="0.2">
      <c r="A138" s="384"/>
      <c r="B138" s="307"/>
      <c r="C138" s="307"/>
      <c r="D138" s="307"/>
      <c r="E138" s="307"/>
      <c r="F138" s="307"/>
      <c r="G138" s="324"/>
      <c r="H138" s="127" t="s">
        <v>503</v>
      </c>
      <c r="I138" s="446"/>
      <c r="J138" s="307"/>
      <c r="K138" s="347"/>
      <c r="L138" s="347"/>
      <c r="M138" s="347"/>
      <c r="N138" s="37" t="s">
        <v>286</v>
      </c>
      <c r="O138" s="38"/>
      <c r="P138" s="38"/>
      <c r="Q138" s="38"/>
      <c r="R138" s="38"/>
    </row>
    <row r="139" spans="1:18" s="109" customFormat="1" ht="253.5" hidden="1" customHeight="1" x14ac:dyDescent="0.2">
      <c r="A139" s="107" t="s">
        <v>124</v>
      </c>
      <c r="B139" s="88" t="s">
        <v>125</v>
      </c>
      <c r="C139" s="88" t="s">
        <v>126</v>
      </c>
      <c r="D139" s="88" t="s">
        <v>270</v>
      </c>
      <c r="E139" s="88" t="s">
        <v>271</v>
      </c>
      <c r="F139" s="88" t="s">
        <v>439</v>
      </c>
      <c r="G139" s="88" t="s">
        <v>42</v>
      </c>
      <c r="H139" s="99" t="s">
        <v>504</v>
      </c>
      <c r="I139" s="88" t="s">
        <v>42</v>
      </c>
      <c r="J139" s="88" t="s">
        <v>6</v>
      </c>
      <c r="K139" s="37" t="s">
        <v>285</v>
      </c>
      <c r="L139" s="37" t="s">
        <v>127</v>
      </c>
      <c r="M139" s="37" t="s">
        <v>404</v>
      </c>
      <c r="N139" s="37" t="s">
        <v>286</v>
      </c>
      <c r="O139" s="38"/>
      <c r="P139" s="38"/>
      <c r="Q139" s="38"/>
      <c r="R139" s="38"/>
    </row>
    <row r="140" spans="1:18" s="109" customFormat="1" ht="61.5" customHeight="1" x14ac:dyDescent="0.2">
      <c r="A140" s="107" t="s">
        <v>618</v>
      </c>
      <c r="B140" s="88" t="s">
        <v>600</v>
      </c>
      <c r="C140" s="223">
        <v>1118</v>
      </c>
      <c r="D140" s="223"/>
      <c r="E140" s="223" t="s">
        <v>271</v>
      </c>
      <c r="F140" s="223"/>
      <c r="G140" s="223"/>
      <c r="H140" s="306" t="s">
        <v>622</v>
      </c>
      <c r="I140" s="223"/>
      <c r="J140" s="88"/>
      <c r="K140" s="37" t="s">
        <v>530</v>
      </c>
      <c r="L140" s="37" t="s">
        <v>75</v>
      </c>
      <c r="M140" s="37" t="s">
        <v>599</v>
      </c>
      <c r="N140" s="37" t="s">
        <v>297</v>
      </c>
      <c r="O140" s="38">
        <v>2019492</v>
      </c>
      <c r="P140" s="38">
        <v>2195000</v>
      </c>
      <c r="Q140" s="38">
        <v>2130000</v>
      </c>
      <c r="R140" s="38">
        <v>2130000</v>
      </c>
    </row>
    <row r="141" spans="1:18" ht="62.25" customHeight="1" x14ac:dyDescent="0.2">
      <c r="A141" s="13" t="s">
        <v>128</v>
      </c>
      <c r="B141" s="1" t="s">
        <v>129</v>
      </c>
      <c r="C141" s="97" t="s">
        <v>130</v>
      </c>
      <c r="D141" s="97" t="s">
        <v>0</v>
      </c>
      <c r="E141" s="97" t="s">
        <v>0</v>
      </c>
      <c r="F141" s="75" t="s">
        <v>0</v>
      </c>
      <c r="G141" s="75" t="s">
        <v>0</v>
      </c>
      <c r="H141" s="307"/>
      <c r="I141" s="97" t="s">
        <v>0</v>
      </c>
      <c r="J141" s="1" t="s">
        <v>0</v>
      </c>
      <c r="K141" s="22"/>
      <c r="L141" s="22"/>
      <c r="M141" s="22"/>
      <c r="N141" s="22"/>
      <c r="O141" s="164">
        <f>O142+O177+O178+O179+O180+O196+O198+O199</f>
        <v>50244139.25</v>
      </c>
      <c r="P141" s="164">
        <f t="shared" ref="P141:R141" si="16">P142+P177+P178+P179+P180+P196+P198+P199</f>
        <v>52646259.32</v>
      </c>
      <c r="Q141" s="164">
        <f t="shared" si="16"/>
        <v>45260722.32</v>
      </c>
      <c r="R141" s="164">
        <f t="shared" si="16"/>
        <v>45085321.299999997</v>
      </c>
    </row>
    <row r="142" spans="1:18" s="7" customFormat="1" ht="20.25" customHeight="1" x14ac:dyDescent="0.2">
      <c r="A142" s="359" t="s">
        <v>131</v>
      </c>
      <c r="B142" s="323" t="s">
        <v>132</v>
      </c>
      <c r="C142" s="391" t="s">
        <v>133</v>
      </c>
      <c r="D142" s="322" t="s">
        <v>270</v>
      </c>
      <c r="E142" s="302" t="s">
        <v>42</v>
      </c>
      <c r="F142" s="322" t="s">
        <v>500</v>
      </c>
      <c r="G142" s="322" t="s">
        <v>42</v>
      </c>
      <c r="H142" s="96" t="s">
        <v>0</v>
      </c>
      <c r="I142" s="96" t="s">
        <v>0</v>
      </c>
      <c r="J142" s="318" t="s">
        <v>6</v>
      </c>
      <c r="K142" s="163" t="s">
        <v>482</v>
      </c>
      <c r="L142" s="163"/>
      <c r="M142" s="163"/>
      <c r="N142" s="123"/>
      <c r="O142" s="124">
        <f>SUM(O143:O175)</f>
        <v>13318471.74</v>
      </c>
      <c r="P142" s="124">
        <f>SUM(P143:P175)</f>
        <v>13519737</v>
      </c>
      <c r="Q142" s="124">
        <f>SUM(Q143:Q175)</f>
        <v>9493300</v>
      </c>
      <c r="R142" s="124">
        <f>SUM(R143:R175)</f>
        <v>9483300</v>
      </c>
    </row>
    <row r="143" spans="1:18" s="7" customFormat="1" ht="20.25" customHeight="1" x14ac:dyDescent="0.2">
      <c r="A143" s="359"/>
      <c r="B143" s="343"/>
      <c r="C143" s="391"/>
      <c r="D143" s="322"/>
      <c r="E143" s="302"/>
      <c r="F143" s="322"/>
      <c r="G143" s="322"/>
      <c r="H143" s="226"/>
      <c r="I143" s="226"/>
      <c r="J143" s="364"/>
      <c r="K143" s="253"/>
      <c r="L143" s="227" t="s">
        <v>127</v>
      </c>
      <c r="M143" s="229" t="s">
        <v>574</v>
      </c>
      <c r="N143" s="229" t="s">
        <v>29</v>
      </c>
      <c r="O143" s="124">
        <v>28156</v>
      </c>
      <c r="P143" s="28">
        <v>18000</v>
      </c>
      <c r="Q143" s="28">
        <v>18000</v>
      </c>
      <c r="R143" s="28">
        <v>18000</v>
      </c>
    </row>
    <row r="144" spans="1:18" s="7" customFormat="1" ht="27" customHeight="1" x14ac:dyDescent="0.2">
      <c r="A144" s="359"/>
      <c r="B144" s="343"/>
      <c r="C144" s="391"/>
      <c r="D144" s="322"/>
      <c r="E144" s="302"/>
      <c r="F144" s="322"/>
      <c r="G144" s="322"/>
      <c r="H144" s="302" t="s">
        <v>622</v>
      </c>
      <c r="I144" s="322" t="s">
        <v>42</v>
      </c>
      <c r="J144" s="364"/>
      <c r="K144" s="360" t="s">
        <v>530</v>
      </c>
      <c r="L144" s="59" t="s">
        <v>127</v>
      </c>
      <c r="M144" s="134" t="s">
        <v>574</v>
      </c>
      <c r="N144" s="32" t="s">
        <v>316</v>
      </c>
      <c r="O144" s="27">
        <v>353983.42</v>
      </c>
      <c r="P144" s="27">
        <v>379900</v>
      </c>
      <c r="Q144" s="27">
        <v>379900</v>
      </c>
      <c r="R144" s="27">
        <v>379900</v>
      </c>
    </row>
    <row r="145" spans="1:18" s="7" customFormat="1" ht="14.25" customHeight="1" x14ac:dyDescent="0.2">
      <c r="A145" s="359"/>
      <c r="B145" s="343"/>
      <c r="C145" s="391"/>
      <c r="D145" s="322"/>
      <c r="E145" s="302"/>
      <c r="F145" s="322"/>
      <c r="G145" s="322"/>
      <c r="H145" s="302"/>
      <c r="I145" s="322"/>
      <c r="J145" s="364"/>
      <c r="K145" s="361"/>
      <c r="L145" s="360" t="s">
        <v>127</v>
      </c>
      <c r="M145" s="350" t="s">
        <v>575</v>
      </c>
      <c r="N145" s="23" t="s">
        <v>29</v>
      </c>
      <c r="O145" s="27">
        <v>5100</v>
      </c>
      <c r="P145" s="27">
        <v>76000</v>
      </c>
      <c r="Q145" s="27">
        <v>10000</v>
      </c>
      <c r="R145" s="27"/>
    </row>
    <row r="146" spans="1:18" s="7" customFormat="1" ht="14.25" customHeight="1" x14ac:dyDescent="0.2">
      <c r="A146" s="359"/>
      <c r="B146" s="343"/>
      <c r="C146" s="391"/>
      <c r="D146" s="322"/>
      <c r="E146" s="302"/>
      <c r="F146" s="322"/>
      <c r="G146" s="322"/>
      <c r="H146" s="302"/>
      <c r="I146" s="322"/>
      <c r="J146" s="364"/>
      <c r="K146" s="361"/>
      <c r="L146" s="361"/>
      <c r="M146" s="350"/>
      <c r="N146" s="23" t="s">
        <v>316</v>
      </c>
      <c r="O146" s="27">
        <v>4647806.16</v>
      </c>
      <c r="P146" s="27">
        <v>4827000</v>
      </c>
      <c r="Q146" s="27">
        <v>4827000</v>
      </c>
      <c r="R146" s="27">
        <v>4827000</v>
      </c>
    </row>
    <row r="147" spans="1:18" s="7" customFormat="1" ht="14.25" customHeight="1" x14ac:dyDescent="0.2">
      <c r="A147" s="359"/>
      <c r="B147" s="343"/>
      <c r="C147" s="391"/>
      <c r="D147" s="322"/>
      <c r="E147" s="302"/>
      <c r="F147" s="322"/>
      <c r="G147" s="322"/>
      <c r="H147" s="302"/>
      <c r="I147" s="322"/>
      <c r="J147" s="364"/>
      <c r="K147" s="361"/>
      <c r="L147" s="361"/>
      <c r="M147" s="350"/>
      <c r="N147" s="35" t="s">
        <v>286</v>
      </c>
      <c r="O147" s="40">
        <v>3989540.09</v>
      </c>
      <c r="P147" s="40">
        <v>3550803</v>
      </c>
      <c r="Q147" s="40">
        <v>378300</v>
      </c>
      <c r="R147" s="40">
        <v>378300</v>
      </c>
    </row>
    <row r="148" spans="1:18" s="7" customFormat="1" ht="14.25" customHeight="1" x14ac:dyDescent="0.2">
      <c r="A148" s="359"/>
      <c r="B148" s="343"/>
      <c r="C148" s="391"/>
      <c r="D148" s="322"/>
      <c r="E148" s="302"/>
      <c r="F148" s="322"/>
      <c r="G148" s="322"/>
      <c r="H148" s="302"/>
      <c r="I148" s="322"/>
      <c r="J148" s="364"/>
      <c r="K148" s="361"/>
      <c r="L148" s="361"/>
      <c r="M148" s="350"/>
      <c r="N148" s="35" t="s">
        <v>320</v>
      </c>
      <c r="O148" s="40">
        <v>1509513.71</v>
      </c>
      <c r="P148" s="40">
        <v>1918734</v>
      </c>
      <c r="Q148" s="40">
        <v>1818700</v>
      </c>
      <c r="R148" s="40">
        <v>1818700</v>
      </c>
    </row>
    <row r="149" spans="1:18" s="7" customFormat="1" ht="1.5" customHeight="1" x14ac:dyDescent="0.2">
      <c r="A149" s="359"/>
      <c r="B149" s="343"/>
      <c r="C149" s="391"/>
      <c r="D149" s="322"/>
      <c r="E149" s="302"/>
      <c r="F149" s="322"/>
      <c r="G149" s="322"/>
      <c r="H149" s="302"/>
      <c r="I149" s="322"/>
      <c r="J149" s="364"/>
      <c r="K149" s="361"/>
      <c r="L149" s="361"/>
      <c r="M149" s="350"/>
      <c r="N149" s="35"/>
      <c r="O149" s="40"/>
      <c r="P149" s="40"/>
      <c r="Q149" s="40"/>
      <c r="R149" s="40"/>
    </row>
    <row r="150" spans="1:18" s="7" customFormat="1" ht="14.25" customHeight="1" x14ac:dyDescent="0.2">
      <c r="A150" s="359"/>
      <c r="B150" s="343"/>
      <c r="C150" s="391"/>
      <c r="D150" s="322"/>
      <c r="E150" s="302"/>
      <c r="F150" s="322"/>
      <c r="G150" s="322"/>
      <c r="H150" s="302"/>
      <c r="I150" s="322"/>
      <c r="J150" s="364"/>
      <c r="K150" s="361"/>
      <c r="L150" s="361"/>
      <c r="M150" s="350"/>
      <c r="N150" s="35" t="s">
        <v>285</v>
      </c>
      <c r="O150" s="40"/>
      <c r="P150" s="40"/>
      <c r="Q150" s="40"/>
      <c r="R150" s="40"/>
    </row>
    <row r="151" spans="1:18" s="7" customFormat="1" ht="14.25" customHeight="1" x14ac:dyDescent="0.2">
      <c r="A151" s="359"/>
      <c r="B151" s="343"/>
      <c r="C151" s="391"/>
      <c r="D151" s="322"/>
      <c r="E151" s="302"/>
      <c r="F151" s="322"/>
      <c r="G151" s="322"/>
      <c r="H151" s="302"/>
      <c r="I151" s="322"/>
      <c r="J151" s="364"/>
      <c r="K151" s="361"/>
      <c r="L151" s="361"/>
      <c r="M151" s="350"/>
      <c r="N151" s="35" t="s">
        <v>293</v>
      </c>
      <c r="O151" s="40">
        <v>26821.49</v>
      </c>
      <c r="P151" s="40">
        <v>31700</v>
      </c>
      <c r="Q151" s="40"/>
      <c r="R151" s="40"/>
    </row>
    <row r="152" spans="1:18" s="7" customFormat="1" ht="14.25" customHeight="1" x14ac:dyDescent="0.2">
      <c r="A152" s="359"/>
      <c r="B152" s="343"/>
      <c r="C152" s="391"/>
      <c r="D152" s="322"/>
      <c r="E152" s="302"/>
      <c r="F152" s="322"/>
      <c r="G152" s="322"/>
      <c r="H152" s="302"/>
      <c r="I152" s="322"/>
      <c r="J152" s="364"/>
      <c r="K152" s="361"/>
      <c r="L152" s="361"/>
      <c r="M152" s="351"/>
      <c r="N152" s="279" t="s">
        <v>290</v>
      </c>
      <c r="O152" s="48"/>
      <c r="P152" s="48"/>
      <c r="Q152" s="48"/>
      <c r="R152" s="48"/>
    </row>
    <row r="153" spans="1:18" s="7" customFormat="1" ht="26.25" customHeight="1" x14ac:dyDescent="0.2">
      <c r="A153" s="359"/>
      <c r="B153" s="343"/>
      <c r="C153" s="391"/>
      <c r="D153" s="322"/>
      <c r="E153" s="302"/>
      <c r="F153" s="322"/>
      <c r="G153" s="322"/>
      <c r="H153" s="302"/>
      <c r="I153" s="322" t="s">
        <v>42</v>
      </c>
      <c r="J153" s="364"/>
      <c r="K153" s="361"/>
      <c r="L153" s="361"/>
      <c r="M153" s="276" t="s">
        <v>619</v>
      </c>
      <c r="N153" s="278" t="s">
        <v>286</v>
      </c>
      <c r="O153" s="43">
        <v>31992</v>
      </c>
      <c r="P153" s="43">
        <v>15300</v>
      </c>
      <c r="Q153" s="43"/>
      <c r="R153" s="43"/>
    </row>
    <row r="154" spans="1:18" s="7" customFormat="1" ht="26.25" customHeight="1" x14ac:dyDescent="0.2">
      <c r="A154" s="359"/>
      <c r="B154" s="343"/>
      <c r="C154" s="391"/>
      <c r="D154" s="322"/>
      <c r="E154" s="302"/>
      <c r="F154" s="322"/>
      <c r="G154" s="322"/>
      <c r="H154" s="302"/>
      <c r="I154" s="322"/>
      <c r="J154" s="364"/>
      <c r="K154" s="362"/>
      <c r="L154" s="362"/>
      <c r="M154" s="276" t="s">
        <v>633</v>
      </c>
      <c r="N154" s="278" t="s">
        <v>316</v>
      </c>
      <c r="O154" s="43">
        <v>74320.27</v>
      </c>
      <c r="P154" s="43"/>
      <c r="Q154" s="43"/>
      <c r="R154" s="43"/>
    </row>
    <row r="155" spans="1:18" s="7" customFormat="1" ht="24.75" customHeight="1" x14ac:dyDescent="0.2">
      <c r="A155" s="359"/>
      <c r="B155" s="343"/>
      <c r="C155" s="391"/>
      <c r="D155" s="322"/>
      <c r="E155" s="302"/>
      <c r="F155" s="322"/>
      <c r="G155" s="322"/>
      <c r="H155" s="302"/>
      <c r="I155" s="322"/>
      <c r="J155" s="364"/>
      <c r="K155" s="242" t="s">
        <v>530</v>
      </c>
      <c r="L155" s="242" t="s">
        <v>127</v>
      </c>
      <c r="M155" s="276" t="s">
        <v>630</v>
      </c>
      <c r="N155" s="278" t="s">
        <v>316</v>
      </c>
      <c r="O155" s="43">
        <v>100723.88</v>
      </c>
      <c r="P155" s="43"/>
      <c r="Q155" s="43"/>
      <c r="R155" s="43"/>
    </row>
    <row r="156" spans="1:18" s="7" customFormat="1" ht="26.25" hidden="1" customHeight="1" x14ac:dyDescent="0.2">
      <c r="A156" s="359"/>
      <c r="B156" s="343"/>
      <c r="C156" s="391"/>
      <c r="D156" s="322"/>
      <c r="E156" s="302"/>
      <c r="F156" s="322"/>
      <c r="G156" s="322"/>
      <c r="H156" s="302"/>
      <c r="I156" s="322"/>
      <c r="J156" s="364"/>
      <c r="K156" s="242"/>
      <c r="L156" s="242"/>
      <c r="M156" s="276"/>
      <c r="N156" s="278"/>
      <c r="O156" s="43"/>
      <c r="P156" s="43"/>
      <c r="Q156" s="43"/>
      <c r="R156" s="43"/>
    </row>
    <row r="157" spans="1:18" s="7" customFormat="1" ht="26.25" customHeight="1" x14ac:dyDescent="0.2">
      <c r="A157" s="359"/>
      <c r="B157" s="343"/>
      <c r="C157" s="391"/>
      <c r="D157" s="322"/>
      <c r="E157" s="302"/>
      <c r="F157" s="322"/>
      <c r="G157" s="322"/>
      <c r="H157" s="302"/>
      <c r="I157" s="322"/>
      <c r="J157" s="364"/>
      <c r="K157" s="242" t="s">
        <v>532</v>
      </c>
      <c r="L157" s="242" t="s">
        <v>66</v>
      </c>
      <c r="M157" s="266" t="s">
        <v>629</v>
      </c>
      <c r="N157" s="277" t="s">
        <v>316</v>
      </c>
      <c r="O157" s="258">
        <v>5247.86</v>
      </c>
      <c r="P157" s="46"/>
      <c r="Q157" s="43"/>
      <c r="R157" s="43"/>
    </row>
    <row r="158" spans="1:18" s="7" customFormat="1" ht="26.25" customHeight="1" x14ac:dyDescent="0.2">
      <c r="A158" s="359"/>
      <c r="B158" s="343"/>
      <c r="C158" s="391"/>
      <c r="D158" s="322"/>
      <c r="E158" s="302"/>
      <c r="F158" s="322"/>
      <c r="G158" s="322"/>
      <c r="H158" s="302"/>
      <c r="I158" s="322"/>
      <c r="J158" s="364"/>
      <c r="K158" s="242" t="s">
        <v>532</v>
      </c>
      <c r="L158" s="242" t="s">
        <v>66</v>
      </c>
      <c r="M158" s="266" t="s">
        <v>630</v>
      </c>
      <c r="N158" s="244" t="s">
        <v>316</v>
      </c>
      <c r="O158" s="258">
        <v>14723.71</v>
      </c>
      <c r="P158" s="43"/>
      <c r="Q158" s="43"/>
      <c r="R158" s="43"/>
    </row>
    <row r="159" spans="1:18" s="7" customFormat="1" ht="26.25" customHeight="1" x14ac:dyDescent="0.2">
      <c r="A159" s="359"/>
      <c r="B159" s="343"/>
      <c r="C159" s="391"/>
      <c r="D159" s="322"/>
      <c r="E159" s="302"/>
      <c r="F159" s="322"/>
      <c r="G159" s="322"/>
      <c r="H159" s="302"/>
      <c r="I159" s="322"/>
      <c r="J159" s="364"/>
      <c r="K159" s="360" t="s">
        <v>532</v>
      </c>
      <c r="L159" s="360" t="s">
        <v>66</v>
      </c>
      <c r="M159" s="360" t="s">
        <v>575</v>
      </c>
      <c r="N159" s="35" t="s">
        <v>316</v>
      </c>
      <c r="O159" s="65">
        <v>339989.23</v>
      </c>
      <c r="P159" s="43">
        <v>367000</v>
      </c>
      <c r="Q159" s="43">
        <v>367000</v>
      </c>
      <c r="R159" s="43">
        <v>367000</v>
      </c>
    </row>
    <row r="160" spans="1:18" s="7" customFormat="1" ht="24" customHeight="1" x14ac:dyDescent="0.2">
      <c r="A160" s="359"/>
      <c r="B160" s="343"/>
      <c r="C160" s="391"/>
      <c r="D160" s="322" t="s">
        <v>134</v>
      </c>
      <c r="E160" s="302" t="s">
        <v>42</v>
      </c>
      <c r="F160" s="322"/>
      <c r="G160" s="322"/>
      <c r="H160" s="302"/>
      <c r="I160" s="322" t="s">
        <v>42</v>
      </c>
      <c r="J160" s="364"/>
      <c r="K160" s="361"/>
      <c r="L160" s="361"/>
      <c r="M160" s="362"/>
      <c r="N160" s="35" t="s">
        <v>286</v>
      </c>
      <c r="O160" s="65">
        <v>195054.31</v>
      </c>
      <c r="P160" s="43">
        <v>199000</v>
      </c>
      <c r="Q160" s="43">
        <v>25000</v>
      </c>
      <c r="R160" s="43">
        <v>25000</v>
      </c>
    </row>
    <row r="161" spans="1:18" s="7" customFormat="1" ht="13.5" hidden="1" customHeight="1" x14ac:dyDescent="0.2">
      <c r="A161" s="359"/>
      <c r="B161" s="343"/>
      <c r="C161" s="391"/>
      <c r="D161" s="322"/>
      <c r="E161" s="302"/>
      <c r="F161" s="322"/>
      <c r="G161" s="322"/>
      <c r="H161" s="302"/>
      <c r="I161" s="322"/>
      <c r="J161" s="364"/>
      <c r="K161" s="360" t="s">
        <v>557</v>
      </c>
      <c r="L161" s="360" t="s">
        <v>120</v>
      </c>
      <c r="M161" s="360"/>
      <c r="N161" s="35"/>
      <c r="O161" s="43"/>
      <c r="P161" s="43"/>
      <c r="Q161" s="43"/>
      <c r="R161" s="43"/>
    </row>
    <row r="162" spans="1:18" s="7" customFormat="1" ht="13.5" hidden="1" customHeight="1" x14ac:dyDescent="0.2">
      <c r="A162" s="359"/>
      <c r="B162" s="343"/>
      <c r="C162" s="391"/>
      <c r="D162" s="322"/>
      <c r="E162" s="302"/>
      <c r="F162" s="322"/>
      <c r="G162" s="322"/>
      <c r="H162" s="302"/>
      <c r="I162" s="322"/>
      <c r="J162" s="364"/>
      <c r="K162" s="361"/>
      <c r="L162" s="361"/>
      <c r="M162" s="361"/>
      <c r="N162" s="39"/>
      <c r="O162" s="43"/>
      <c r="P162" s="43"/>
      <c r="Q162" s="43"/>
      <c r="R162" s="43"/>
    </row>
    <row r="163" spans="1:18" s="7" customFormat="1" ht="13.5" hidden="1" customHeight="1" x14ac:dyDescent="0.2">
      <c r="A163" s="359"/>
      <c r="B163" s="343"/>
      <c r="C163" s="391"/>
      <c r="D163" s="322"/>
      <c r="E163" s="302"/>
      <c r="F163" s="322"/>
      <c r="G163" s="322"/>
      <c r="H163" s="302"/>
      <c r="I163" s="322"/>
      <c r="J163" s="364"/>
      <c r="K163" s="361"/>
      <c r="L163" s="361"/>
      <c r="M163" s="362"/>
      <c r="N163" s="35"/>
      <c r="O163" s="43"/>
      <c r="P163" s="43"/>
      <c r="Q163" s="43"/>
      <c r="R163" s="43"/>
    </row>
    <row r="164" spans="1:18" s="7" customFormat="1" ht="24" customHeight="1" x14ac:dyDescent="0.2">
      <c r="A164" s="359"/>
      <c r="B164" s="343"/>
      <c r="C164" s="391"/>
      <c r="D164" s="322"/>
      <c r="E164" s="302"/>
      <c r="F164" s="322"/>
      <c r="G164" s="322"/>
      <c r="H164" s="302"/>
      <c r="I164" s="322" t="s">
        <v>42</v>
      </c>
      <c r="J164" s="364"/>
      <c r="K164" s="361"/>
      <c r="L164" s="361"/>
      <c r="M164" s="60" t="s">
        <v>578</v>
      </c>
      <c r="N164" s="35" t="s">
        <v>316</v>
      </c>
      <c r="O164" s="43">
        <v>1213398.5</v>
      </c>
      <c r="P164" s="43">
        <v>1243000</v>
      </c>
      <c r="Q164" s="43">
        <v>1243000</v>
      </c>
      <c r="R164" s="43">
        <v>1243000</v>
      </c>
    </row>
    <row r="165" spans="1:18" s="7" customFormat="1" ht="24" customHeight="1" x14ac:dyDescent="0.2">
      <c r="A165" s="359"/>
      <c r="B165" s="343"/>
      <c r="C165" s="391"/>
      <c r="D165" s="322"/>
      <c r="E165" s="302"/>
      <c r="F165" s="322"/>
      <c r="G165" s="322"/>
      <c r="H165" s="302"/>
      <c r="I165" s="322"/>
      <c r="J165" s="364"/>
      <c r="K165" s="362"/>
      <c r="L165" s="362"/>
      <c r="M165" s="60" t="s">
        <v>578</v>
      </c>
      <c r="N165" s="35" t="s">
        <v>286</v>
      </c>
      <c r="O165" s="43">
        <v>361000</v>
      </c>
      <c r="P165" s="43">
        <v>344000</v>
      </c>
      <c r="Q165" s="43">
        <v>70000</v>
      </c>
      <c r="R165" s="43">
        <v>70000</v>
      </c>
    </row>
    <row r="166" spans="1:18" s="7" customFormat="1" ht="24" customHeight="1" x14ac:dyDescent="0.2">
      <c r="A166" s="359"/>
      <c r="B166" s="343"/>
      <c r="C166" s="391"/>
      <c r="D166" s="322"/>
      <c r="E166" s="302"/>
      <c r="F166" s="322"/>
      <c r="G166" s="322"/>
      <c r="H166" s="302"/>
      <c r="I166" s="322"/>
      <c r="J166" s="364"/>
      <c r="K166" s="243" t="s">
        <v>557</v>
      </c>
      <c r="L166" s="243" t="s">
        <v>120</v>
      </c>
      <c r="M166" s="60" t="s">
        <v>631</v>
      </c>
      <c r="N166" s="244" t="s">
        <v>316</v>
      </c>
      <c r="O166" s="43">
        <v>18161.37</v>
      </c>
      <c r="P166" s="43"/>
      <c r="Q166" s="43"/>
      <c r="R166" s="43"/>
    </row>
    <row r="167" spans="1:18" s="7" customFormat="1" ht="24" customHeight="1" x14ac:dyDescent="0.2">
      <c r="A167" s="359"/>
      <c r="B167" s="343"/>
      <c r="C167" s="391"/>
      <c r="D167" s="322"/>
      <c r="E167" s="302"/>
      <c r="F167" s="322"/>
      <c r="G167" s="322"/>
      <c r="H167" s="302"/>
      <c r="I167" s="322"/>
      <c r="J167" s="364"/>
      <c r="K167" s="243" t="s">
        <v>557</v>
      </c>
      <c r="L167" s="243" t="s">
        <v>120</v>
      </c>
      <c r="M167" s="60" t="s">
        <v>630</v>
      </c>
      <c r="N167" s="244" t="s">
        <v>316</v>
      </c>
      <c r="O167" s="43">
        <v>27912.65</v>
      </c>
      <c r="P167" s="43"/>
      <c r="Q167" s="43"/>
      <c r="R167" s="43"/>
    </row>
    <row r="168" spans="1:18" s="7" customFormat="1" ht="13.5" customHeight="1" x14ac:dyDescent="0.2">
      <c r="A168" s="359"/>
      <c r="B168" s="343"/>
      <c r="C168" s="391"/>
      <c r="D168" s="322"/>
      <c r="E168" s="302"/>
      <c r="F168" s="322"/>
      <c r="G168" s="322"/>
      <c r="H168" s="302"/>
      <c r="I168" s="322"/>
      <c r="J168" s="364"/>
      <c r="K168" s="350" t="s">
        <v>576</v>
      </c>
      <c r="L168" s="350" t="s">
        <v>314</v>
      </c>
      <c r="M168" s="350" t="s">
        <v>315</v>
      </c>
      <c r="N168" s="35" t="s">
        <v>316</v>
      </c>
      <c r="O168" s="43">
        <v>92807.92</v>
      </c>
      <c r="P168" s="43">
        <v>105000</v>
      </c>
      <c r="Q168" s="43">
        <v>105000</v>
      </c>
      <c r="R168" s="43">
        <v>105000</v>
      </c>
    </row>
    <row r="169" spans="1:18" s="7" customFormat="1" ht="13.5" customHeight="1" x14ac:dyDescent="0.2">
      <c r="A169" s="359"/>
      <c r="B169" s="343"/>
      <c r="C169" s="391"/>
      <c r="D169" s="322"/>
      <c r="E169" s="302"/>
      <c r="F169" s="322"/>
      <c r="G169" s="322"/>
      <c r="H169" s="302"/>
      <c r="I169" s="322"/>
      <c r="J169" s="364"/>
      <c r="K169" s="350"/>
      <c r="L169" s="350"/>
      <c r="M169" s="350"/>
      <c r="N169" s="35" t="s">
        <v>286</v>
      </c>
      <c r="O169" s="43">
        <v>138200</v>
      </c>
      <c r="P169" s="43">
        <v>198500</v>
      </c>
      <c r="Q169" s="43">
        <v>18000</v>
      </c>
      <c r="R169" s="43">
        <v>18000</v>
      </c>
    </row>
    <row r="170" spans="1:18" s="7" customFormat="1" ht="13.5" customHeight="1" x14ac:dyDescent="0.2">
      <c r="A170" s="359"/>
      <c r="B170" s="343"/>
      <c r="C170" s="391"/>
      <c r="D170" s="322"/>
      <c r="E170" s="302"/>
      <c r="F170" s="322"/>
      <c r="G170" s="322"/>
      <c r="H170" s="302"/>
      <c r="I170" s="322"/>
      <c r="J170" s="364"/>
      <c r="K170" s="241" t="s">
        <v>576</v>
      </c>
      <c r="L170" s="241" t="s">
        <v>314</v>
      </c>
      <c r="M170" s="241" t="s">
        <v>632</v>
      </c>
      <c r="N170" s="244" t="s">
        <v>316</v>
      </c>
      <c r="O170" s="43">
        <v>1722.61</v>
      </c>
      <c r="P170" s="43"/>
      <c r="Q170" s="43"/>
      <c r="R170" s="43"/>
    </row>
    <row r="171" spans="1:18" s="7" customFormat="1" ht="13.5" customHeight="1" x14ac:dyDescent="0.2">
      <c r="A171" s="359"/>
      <c r="B171" s="343"/>
      <c r="C171" s="391"/>
      <c r="D171" s="322"/>
      <c r="E171" s="302"/>
      <c r="F171" s="322"/>
      <c r="G171" s="322"/>
      <c r="H171" s="302"/>
      <c r="I171" s="322"/>
      <c r="J171" s="364"/>
      <c r="K171" s="241"/>
      <c r="L171" s="241"/>
      <c r="M171" s="241"/>
      <c r="N171" s="244"/>
      <c r="O171" s="43"/>
      <c r="P171" s="43"/>
      <c r="Q171" s="43"/>
      <c r="R171" s="43"/>
    </row>
    <row r="172" spans="1:18" s="7" customFormat="1" ht="13.5" customHeight="1" x14ac:dyDescent="0.2">
      <c r="A172" s="359"/>
      <c r="B172" s="343"/>
      <c r="C172" s="391"/>
      <c r="D172" s="322"/>
      <c r="E172" s="302"/>
      <c r="F172" s="322"/>
      <c r="G172" s="322"/>
      <c r="H172" s="302"/>
      <c r="I172" s="322"/>
      <c r="J172" s="364"/>
      <c r="K172" s="241" t="s">
        <v>577</v>
      </c>
      <c r="L172" s="241" t="s">
        <v>120</v>
      </c>
      <c r="M172" s="241" t="s">
        <v>634</v>
      </c>
      <c r="N172" s="244" t="s">
        <v>316</v>
      </c>
      <c r="O172" s="43">
        <v>1446.89</v>
      </c>
      <c r="P172" s="43"/>
      <c r="Q172" s="43"/>
      <c r="R172" s="43"/>
    </row>
    <row r="173" spans="1:18" s="7" customFormat="1" ht="13.5" customHeight="1" x14ac:dyDescent="0.2">
      <c r="A173" s="359"/>
      <c r="B173" s="343"/>
      <c r="C173" s="391"/>
      <c r="D173" s="322"/>
      <c r="E173" s="302"/>
      <c r="F173" s="322"/>
      <c r="G173" s="322"/>
      <c r="H173" s="302"/>
      <c r="I173" s="322"/>
      <c r="J173" s="364"/>
      <c r="K173" s="350" t="s">
        <v>577</v>
      </c>
      <c r="L173" s="350" t="s">
        <v>120</v>
      </c>
      <c r="M173" s="350" t="s">
        <v>315</v>
      </c>
      <c r="N173" s="35" t="s">
        <v>612</v>
      </c>
      <c r="O173" s="43">
        <v>1200</v>
      </c>
      <c r="P173" s="43"/>
      <c r="Q173" s="43"/>
      <c r="R173" s="43"/>
    </row>
    <row r="174" spans="1:18" s="7" customFormat="1" ht="13.5" customHeight="1" x14ac:dyDescent="0.2">
      <c r="A174" s="359"/>
      <c r="B174" s="343"/>
      <c r="C174" s="391"/>
      <c r="D174" s="322"/>
      <c r="E174" s="302"/>
      <c r="F174" s="322"/>
      <c r="G174" s="322"/>
      <c r="H174" s="302"/>
      <c r="I174" s="322"/>
      <c r="J174" s="364"/>
      <c r="K174" s="350"/>
      <c r="L174" s="350"/>
      <c r="M174" s="350"/>
      <c r="N174" s="35" t="s">
        <v>316</v>
      </c>
      <c r="O174" s="43">
        <v>84399.67</v>
      </c>
      <c r="P174" s="43">
        <v>231400</v>
      </c>
      <c r="Q174" s="43">
        <v>231400</v>
      </c>
      <c r="R174" s="43">
        <v>231400</v>
      </c>
    </row>
    <row r="175" spans="1:18" s="7" customFormat="1" ht="13.5" customHeight="1" x14ac:dyDescent="0.2">
      <c r="A175" s="359"/>
      <c r="B175" s="324"/>
      <c r="C175" s="391"/>
      <c r="D175" s="322"/>
      <c r="E175" s="302"/>
      <c r="F175" s="322"/>
      <c r="G175" s="322"/>
      <c r="H175" s="302"/>
      <c r="I175" s="322"/>
      <c r="J175" s="319"/>
      <c r="K175" s="350"/>
      <c r="L175" s="350"/>
      <c r="M175" s="350"/>
      <c r="N175" s="35" t="s">
        <v>286</v>
      </c>
      <c r="O175" s="43">
        <v>55250</v>
      </c>
      <c r="P175" s="43">
        <v>14400</v>
      </c>
      <c r="Q175" s="43">
        <v>2000</v>
      </c>
      <c r="R175" s="43">
        <v>2000</v>
      </c>
    </row>
    <row r="176" spans="1:18" s="7" customFormat="1" ht="46.5" customHeight="1" x14ac:dyDescent="0.2">
      <c r="A176" s="5" t="s">
        <v>135</v>
      </c>
      <c r="B176" s="6" t="s">
        <v>136</v>
      </c>
      <c r="C176" s="95" t="s">
        <v>137</v>
      </c>
      <c r="D176" s="95" t="s">
        <v>270</v>
      </c>
      <c r="E176" s="95" t="s">
        <v>271</v>
      </c>
      <c r="F176" s="95" t="s">
        <v>499</v>
      </c>
      <c r="G176" s="95" t="s">
        <v>42</v>
      </c>
      <c r="H176" s="302" t="s">
        <v>622</v>
      </c>
      <c r="I176" s="95" t="s">
        <v>0</v>
      </c>
      <c r="J176" s="6" t="s">
        <v>20</v>
      </c>
      <c r="K176" s="23"/>
      <c r="L176" s="23"/>
      <c r="M176" s="23"/>
      <c r="N176" s="23"/>
      <c r="O176" s="27"/>
      <c r="P176" s="27"/>
      <c r="Q176" s="27"/>
      <c r="R176" s="27"/>
    </row>
    <row r="177" spans="1:18" s="7" customFormat="1" ht="122.25" customHeight="1" x14ac:dyDescent="0.2">
      <c r="A177" s="5" t="s">
        <v>139</v>
      </c>
      <c r="B177" s="6" t="s">
        <v>140</v>
      </c>
      <c r="C177" s="6" t="s">
        <v>141</v>
      </c>
      <c r="D177" s="6" t="s">
        <v>270</v>
      </c>
      <c r="E177" s="6" t="s">
        <v>271</v>
      </c>
      <c r="F177" s="6" t="s">
        <v>440</v>
      </c>
      <c r="G177" s="74" t="s">
        <v>42</v>
      </c>
      <c r="H177" s="302"/>
      <c r="I177" s="6" t="s">
        <v>0</v>
      </c>
      <c r="J177" s="6" t="s">
        <v>6</v>
      </c>
      <c r="K177" s="169" t="s">
        <v>530</v>
      </c>
      <c r="L177" s="169" t="s">
        <v>127</v>
      </c>
      <c r="M177" s="128" t="s">
        <v>579</v>
      </c>
      <c r="N177" s="30" t="s">
        <v>290</v>
      </c>
      <c r="O177" s="27">
        <v>84000</v>
      </c>
      <c r="P177" s="27">
        <v>84000</v>
      </c>
      <c r="Q177" s="27"/>
      <c r="R177" s="27"/>
    </row>
    <row r="178" spans="1:18" s="7" customFormat="1" ht="68.25" customHeight="1" x14ac:dyDescent="0.2">
      <c r="A178" s="313" t="s">
        <v>142</v>
      </c>
      <c r="B178" s="313" t="s">
        <v>143</v>
      </c>
      <c r="C178" s="313" t="s">
        <v>144</v>
      </c>
      <c r="D178" s="313" t="s">
        <v>145</v>
      </c>
      <c r="E178" s="313" t="s">
        <v>42</v>
      </c>
      <c r="F178" s="105"/>
      <c r="G178" s="105"/>
      <c r="H178" s="302"/>
      <c r="I178" s="313" t="s">
        <v>42</v>
      </c>
      <c r="J178" s="29" t="s">
        <v>6</v>
      </c>
      <c r="K178" s="172" t="s">
        <v>576</v>
      </c>
      <c r="L178" s="172" t="s">
        <v>314</v>
      </c>
      <c r="M178" s="128" t="s">
        <v>641</v>
      </c>
      <c r="N178" s="30" t="s">
        <v>286</v>
      </c>
      <c r="O178" s="27">
        <v>147000</v>
      </c>
      <c r="P178" s="27"/>
      <c r="Q178" s="27"/>
      <c r="R178" s="27"/>
    </row>
    <row r="179" spans="1:18" s="7" customFormat="1" ht="68.25" customHeight="1" x14ac:dyDescent="0.2">
      <c r="A179" s="314"/>
      <c r="B179" s="314"/>
      <c r="C179" s="314"/>
      <c r="D179" s="314"/>
      <c r="E179" s="314"/>
      <c r="F179" s="105"/>
      <c r="G179" s="105"/>
      <c r="H179" s="302"/>
      <c r="I179" s="314"/>
      <c r="J179" s="29"/>
      <c r="K179" s="172" t="s">
        <v>530</v>
      </c>
      <c r="L179" s="172" t="s">
        <v>127</v>
      </c>
      <c r="M179" s="128" t="s">
        <v>580</v>
      </c>
      <c r="N179" s="30" t="s">
        <v>286</v>
      </c>
      <c r="O179" s="27">
        <v>100000</v>
      </c>
      <c r="P179" s="27">
        <v>150000</v>
      </c>
      <c r="Q179" s="27"/>
      <c r="R179" s="27"/>
    </row>
    <row r="180" spans="1:18" s="109" customFormat="1" ht="30.75" customHeight="1" x14ac:dyDescent="0.2">
      <c r="A180" s="359" t="s">
        <v>146</v>
      </c>
      <c r="B180" s="88" t="s">
        <v>147</v>
      </c>
      <c r="C180" s="357" t="s">
        <v>148</v>
      </c>
      <c r="D180" s="316" t="s">
        <v>270</v>
      </c>
      <c r="E180" s="316" t="s">
        <v>271</v>
      </c>
      <c r="F180" s="407" t="s">
        <v>451</v>
      </c>
      <c r="G180" s="316" t="s">
        <v>42</v>
      </c>
      <c r="H180" s="302"/>
      <c r="I180" s="442" t="s">
        <v>0</v>
      </c>
      <c r="J180" s="442" t="s">
        <v>6</v>
      </c>
      <c r="K180" s="219"/>
      <c r="L180" s="219"/>
      <c r="M180" s="118"/>
      <c r="N180" s="118"/>
      <c r="O180" s="119">
        <f>SUM(O181:O194)</f>
        <v>23486519.949999999</v>
      </c>
      <c r="P180" s="119">
        <f t="shared" ref="P180:R180" si="17">SUM(P181:P194)</f>
        <v>23787100</v>
      </c>
      <c r="Q180" s="119">
        <f t="shared" si="17"/>
        <v>23690600</v>
      </c>
      <c r="R180" s="119">
        <f t="shared" si="17"/>
        <v>23690600</v>
      </c>
    </row>
    <row r="181" spans="1:18" s="109" customFormat="1" ht="25.5" customHeight="1" x14ac:dyDescent="0.2">
      <c r="A181" s="359"/>
      <c r="B181" s="88"/>
      <c r="C181" s="357"/>
      <c r="D181" s="317"/>
      <c r="E181" s="317"/>
      <c r="F181" s="408"/>
      <c r="G181" s="317"/>
      <c r="H181" s="302"/>
      <c r="I181" s="444"/>
      <c r="J181" s="443"/>
      <c r="K181" s="171" t="s">
        <v>530</v>
      </c>
      <c r="L181" s="171" t="s">
        <v>127</v>
      </c>
      <c r="M181" s="173" t="s">
        <v>582</v>
      </c>
      <c r="N181" s="37" t="s">
        <v>28</v>
      </c>
      <c r="O181" s="38">
        <v>1204105.54</v>
      </c>
      <c r="P181" s="38">
        <v>1260200</v>
      </c>
      <c r="Q181" s="38">
        <v>1260200</v>
      </c>
      <c r="R181" s="38">
        <v>1260200</v>
      </c>
    </row>
    <row r="182" spans="1:18" s="109" customFormat="1" ht="25.5" customHeight="1" x14ac:dyDescent="0.2">
      <c r="A182" s="359"/>
      <c r="B182" s="88"/>
      <c r="C182" s="357"/>
      <c r="D182" s="317"/>
      <c r="E182" s="317"/>
      <c r="F182" s="408"/>
      <c r="G182" s="317"/>
      <c r="H182" s="302"/>
      <c r="I182" s="444"/>
      <c r="J182" s="444"/>
      <c r="K182" s="231" t="s">
        <v>530</v>
      </c>
      <c r="L182" s="171" t="s">
        <v>127</v>
      </c>
      <c r="M182" s="130" t="s">
        <v>583</v>
      </c>
      <c r="N182" s="37" t="s">
        <v>28</v>
      </c>
      <c r="O182" s="38">
        <v>15656511.640000001</v>
      </c>
      <c r="P182" s="113">
        <v>16005000</v>
      </c>
      <c r="Q182" s="113">
        <v>15945000</v>
      </c>
      <c r="R182" s="113">
        <v>15945000</v>
      </c>
    </row>
    <row r="183" spans="1:18" s="109" customFormat="1" ht="25.5" customHeight="1" x14ac:dyDescent="0.2">
      <c r="A183" s="359"/>
      <c r="B183" s="88"/>
      <c r="C183" s="357"/>
      <c r="D183" s="317"/>
      <c r="E183" s="317"/>
      <c r="F183" s="408"/>
      <c r="G183" s="317"/>
      <c r="H183" s="302"/>
      <c r="I183" s="444"/>
      <c r="J183" s="444"/>
      <c r="K183" s="231" t="s">
        <v>557</v>
      </c>
      <c r="L183" s="171" t="s">
        <v>120</v>
      </c>
      <c r="M183" s="129" t="s">
        <v>631</v>
      </c>
      <c r="N183" s="108" t="s">
        <v>28</v>
      </c>
      <c r="O183" s="114">
        <v>60137</v>
      </c>
      <c r="P183" s="115"/>
      <c r="Q183" s="115"/>
      <c r="R183" s="115"/>
    </row>
    <row r="184" spans="1:18" s="109" customFormat="1" ht="25.5" customHeight="1" x14ac:dyDescent="0.2">
      <c r="A184" s="359"/>
      <c r="B184" s="88"/>
      <c r="C184" s="357"/>
      <c r="D184" s="307"/>
      <c r="E184" s="307"/>
      <c r="F184" s="408"/>
      <c r="G184" s="317"/>
      <c r="H184" s="302"/>
      <c r="I184" s="444"/>
      <c r="J184" s="444"/>
      <c r="K184" s="231" t="s">
        <v>557</v>
      </c>
      <c r="L184" s="171" t="s">
        <v>120</v>
      </c>
      <c r="M184" s="129" t="s">
        <v>630</v>
      </c>
      <c r="N184" s="108" t="s">
        <v>28</v>
      </c>
      <c r="O184" s="114">
        <v>92426</v>
      </c>
      <c r="P184" s="115"/>
      <c r="Q184" s="115"/>
      <c r="R184" s="115"/>
    </row>
    <row r="185" spans="1:18" s="109" customFormat="1" ht="25.5" customHeight="1" x14ac:dyDescent="0.2">
      <c r="A185" s="359"/>
      <c r="B185" s="88"/>
      <c r="C185" s="357"/>
      <c r="D185" s="316" t="s">
        <v>441</v>
      </c>
      <c r="E185" s="316" t="s">
        <v>42</v>
      </c>
      <c r="F185" s="408"/>
      <c r="G185" s="317"/>
      <c r="H185" s="316" t="s">
        <v>622</v>
      </c>
      <c r="I185" s="444"/>
      <c r="J185" s="444"/>
      <c r="K185" s="231" t="s">
        <v>532</v>
      </c>
      <c r="L185" s="93" t="s">
        <v>66</v>
      </c>
      <c r="M185" s="129" t="s">
        <v>630</v>
      </c>
      <c r="N185" s="93" t="s">
        <v>28</v>
      </c>
      <c r="O185" s="116">
        <v>48754</v>
      </c>
      <c r="P185" s="115"/>
      <c r="Q185" s="115"/>
      <c r="R185" s="115"/>
    </row>
    <row r="186" spans="1:18" s="109" customFormat="1" ht="25.5" customHeight="1" x14ac:dyDescent="0.2">
      <c r="A186" s="359"/>
      <c r="B186" s="88"/>
      <c r="C186" s="357"/>
      <c r="D186" s="317"/>
      <c r="E186" s="317"/>
      <c r="F186" s="408"/>
      <c r="G186" s="317"/>
      <c r="H186" s="317"/>
      <c r="I186" s="444"/>
      <c r="J186" s="444"/>
      <c r="K186" s="231" t="s">
        <v>532</v>
      </c>
      <c r="L186" s="171" t="s">
        <v>66</v>
      </c>
      <c r="M186" s="129" t="s">
        <v>544</v>
      </c>
      <c r="N186" s="93" t="s">
        <v>28</v>
      </c>
      <c r="O186" s="116">
        <v>1142017.1499999999</v>
      </c>
      <c r="P186" s="115">
        <v>1225000</v>
      </c>
      <c r="Q186" s="115">
        <v>1210000</v>
      </c>
      <c r="R186" s="115">
        <v>1210000</v>
      </c>
    </row>
    <row r="187" spans="1:18" s="109" customFormat="1" ht="25.5" customHeight="1" x14ac:dyDescent="0.2">
      <c r="A187" s="359"/>
      <c r="B187" s="88"/>
      <c r="C187" s="357"/>
      <c r="D187" s="317"/>
      <c r="E187" s="317"/>
      <c r="F187" s="408"/>
      <c r="G187" s="317"/>
      <c r="H187" s="317"/>
      <c r="I187" s="444"/>
      <c r="J187" s="444"/>
      <c r="K187" s="171" t="s">
        <v>532</v>
      </c>
      <c r="L187" s="171" t="s">
        <v>66</v>
      </c>
      <c r="M187" s="129" t="s">
        <v>629</v>
      </c>
      <c r="N187" s="93" t="s">
        <v>28</v>
      </c>
      <c r="O187" s="116">
        <v>17377</v>
      </c>
      <c r="P187" s="115"/>
      <c r="Q187" s="115"/>
      <c r="R187" s="115"/>
    </row>
    <row r="188" spans="1:18" s="109" customFormat="1" ht="25.5" customHeight="1" x14ac:dyDescent="0.2">
      <c r="A188" s="359"/>
      <c r="B188" s="88"/>
      <c r="C188" s="357"/>
      <c r="D188" s="317"/>
      <c r="E188" s="317"/>
      <c r="F188" s="408"/>
      <c r="G188" s="317"/>
      <c r="H188" s="317"/>
      <c r="I188" s="444"/>
      <c r="J188" s="443"/>
      <c r="K188" s="171" t="s">
        <v>557</v>
      </c>
      <c r="L188" s="171" t="s">
        <v>120</v>
      </c>
      <c r="M188" s="129" t="s">
        <v>581</v>
      </c>
      <c r="N188" s="93" t="s">
        <v>28</v>
      </c>
      <c r="O188" s="116">
        <v>4068805.87</v>
      </c>
      <c r="P188" s="115">
        <v>4175000</v>
      </c>
      <c r="Q188" s="115">
        <v>4165000</v>
      </c>
      <c r="R188" s="115">
        <v>4165000</v>
      </c>
    </row>
    <row r="189" spans="1:18" s="109" customFormat="1" ht="25.5" customHeight="1" x14ac:dyDescent="0.2">
      <c r="A189" s="359"/>
      <c r="B189" s="88"/>
      <c r="C189" s="357"/>
      <c r="D189" s="317"/>
      <c r="E189" s="317"/>
      <c r="F189" s="408"/>
      <c r="G189" s="317"/>
      <c r="H189" s="317"/>
      <c r="I189" s="444"/>
      <c r="J189" s="444"/>
      <c r="K189" s="171" t="s">
        <v>577</v>
      </c>
      <c r="L189" s="171" t="s">
        <v>120</v>
      </c>
      <c r="M189" s="61" t="s">
        <v>315</v>
      </c>
      <c r="N189" s="93" t="s">
        <v>28</v>
      </c>
      <c r="O189" s="116">
        <v>287192.75</v>
      </c>
      <c r="P189" s="115">
        <v>770100</v>
      </c>
      <c r="Q189" s="115">
        <v>764100</v>
      </c>
      <c r="R189" s="115">
        <v>764100</v>
      </c>
    </row>
    <row r="190" spans="1:18" s="109" customFormat="1" ht="25.5" customHeight="1" x14ac:dyDescent="0.2">
      <c r="A190" s="359"/>
      <c r="B190" s="88"/>
      <c r="C190" s="357"/>
      <c r="D190" s="317"/>
      <c r="E190" s="317"/>
      <c r="F190" s="408"/>
      <c r="G190" s="317"/>
      <c r="H190" s="317"/>
      <c r="I190" s="444"/>
      <c r="J190" s="444"/>
      <c r="K190" s="171" t="s">
        <v>577</v>
      </c>
      <c r="L190" s="171" t="s">
        <v>120</v>
      </c>
      <c r="M190" s="292" t="s">
        <v>632</v>
      </c>
      <c r="N190" s="276" t="s">
        <v>28</v>
      </c>
      <c r="O190" s="115">
        <v>4791</v>
      </c>
      <c r="P190" s="115"/>
      <c r="Q190" s="115"/>
      <c r="R190" s="115"/>
    </row>
    <row r="191" spans="1:18" s="109" customFormat="1" ht="25.5" customHeight="1" x14ac:dyDescent="0.2">
      <c r="A191" s="359"/>
      <c r="B191" s="88"/>
      <c r="C191" s="357"/>
      <c r="D191" s="317"/>
      <c r="E191" s="317"/>
      <c r="F191" s="408"/>
      <c r="G191" s="317"/>
      <c r="H191" s="317"/>
      <c r="I191" s="444"/>
      <c r="J191" s="444"/>
      <c r="K191" s="92" t="s">
        <v>576</v>
      </c>
      <c r="L191" s="92" t="s">
        <v>314</v>
      </c>
      <c r="M191" s="293" t="s">
        <v>315</v>
      </c>
      <c r="N191" s="276" t="s">
        <v>28</v>
      </c>
      <c r="O191" s="115">
        <v>319083.24</v>
      </c>
      <c r="P191" s="115">
        <v>351800</v>
      </c>
      <c r="Q191" s="115">
        <v>346300</v>
      </c>
      <c r="R191" s="115">
        <v>346300</v>
      </c>
    </row>
    <row r="192" spans="1:18" s="109" customFormat="1" ht="25.5" customHeight="1" x14ac:dyDescent="0.2">
      <c r="A192" s="392"/>
      <c r="B192" s="235"/>
      <c r="C192" s="363"/>
      <c r="D192" s="317"/>
      <c r="E192" s="317"/>
      <c r="F192" s="408"/>
      <c r="G192" s="317"/>
      <c r="H192" s="317"/>
      <c r="I192" s="444"/>
      <c r="J192" s="444"/>
      <c r="K192" s="240" t="s">
        <v>576</v>
      </c>
      <c r="L192" s="240" t="s">
        <v>314</v>
      </c>
      <c r="M192" s="294" t="s">
        <v>632</v>
      </c>
      <c r="N192" s="276" t="s">
        <v>28</v>
      </c>
      <c r="O192" s="115">
        <v>5704</v>
      </c>
      <c r="P192" s="115"/>
      <c r="Q192" s="115"/>
      <c r="R192" s="115"/>
    </row>
    <row r="193" spans="1:18" s="109" customFormat="1" ht="25.5" customHeight="1" x14ac:dyDescent="0.2">
      <c r="A193" s="392"/>
      <c r="B193" s="235"/>
      <c r="C193" s="363"/>
      <c r="D193" s="317"/>
      <c r="E193" s="317"/>
      <c r="F193" s="408"/>
      <c r="G193" s="317"/>
      <c r="H193" s="317"/>
      <c r="I193" s="444"/>
      <c r="J193" s="444"/>
      <c r="K193" s="240" t="s">
        <v>530</v>
      </c>
      <c r="L193" s="240" t="s">
        <v>127</v>
      </c>
      <c r="M193" s="294" t="s">
        <v>630</v>
      </c>
      <c r="N193" s="276" t="s">
        <v>28</v>
      </c>
      <c r="O193" s="115">
        <v>333522.76</v>
      </c>
      <c r="P193" s="115"/>
      <c r="Q193" s="115"/>
      <c r="R193" s="115"/>
    </row>
    <row r="194" spans="1:18" s="109" customFormat="1" ht="25.5" customHeight="1" x14ac:dyDescent="0.2">
      <c r="A194" s="392"/>
      <c r="B194" s="235"/>
      <c r="C194" s="363"/>
      <c r="D194" s="317"/>
      <c r="E194" s="317"/>
      <c r="F194" s="408"/>
      <c r="G194" s="317"/>
      <c r="H194" s="317"/>
      <c r="I194" s="444"/>
      <c r="J194" s="444"/>
      <c r="K194" s="91" t="s">
        <v>530</v>
      </c>
      <c r="L194" s="91" t="s">
        <v>127</v>
      </c>
      <c r="M194" s="295" t="s">
        <v>633</v>
      </c>
      <c r="N194" s="276" t="s">
        <v>28</v>
      </c>
      <c r="O194" s="115">
        <v>246092</v>
      </c>
      <c r="P194" s="115"/>
      <c r="Q194" s="115"/>
      <c r="R194" s="115"/>
    </row>
    <row r="195" spans="1:18" s="109" customFormat="1" ht="81" customHeight="1" x14ac:dyDescent="0.2">
      <c r="A195" s="107" t="s">
        <v>149</v>
      </c>
      <c r="B195" s="88" t="s">
        <v>150</v>
      </c>
      <c r="C195" s="271">
        <v>1220</v>
      </c>
      <c r="D195" s="287" t="s">
        <v>270</v>
      </c>
      <c r="E195" s="88" t="s">
        <v>271</v>
      </c>
      <c r="F195" s="88" t="s">
        <v>452</v>
      </c>
      <c r="G195" s="88" t="s">
        <v>42</v>
      </c>
      <c r="H195" s="302" t="s">
        <v>622</v>
      </c>
      <c r="I195" s="271" t="s">
        <v>42</v>
      </c>
      <c r="J195" s="261"/>
      <c r="K195" s="121" t="s">
        <v>530</v>
      </c>
      <c r="L195" s="121" t="s">
        <v>152</v>
      </c>
      <c r="M195" s="259" t="s">
        <v>645</v>
      </c>
      <c r="N195" s="281" t="s">
        <v>286</v>
      </c>
      <c r="O195" s="280"/>
      <c r="P195" s="280">
        <v>150000</v>
      </c>
      <c r="Q195" s="280"/>
      <c r="R195" s="280"/>
    </row>
    <row r="196" spans="1:18" s="109" customFormat="1" ht="53.25" customHeight="1" x14ac:dyDescent="0.2">
      <c r="A196" s="339" t="s">
        <v>153</v>
      </c>
      <c r="B196" s="322" t="s">
        <v>154</v>
      </c>
      <c r="C196" s="322" t="s">
        <v>155</v>
      </c>
      <c r="D196" s="271" t="s">
        <v>270</v>
      </c>
      <c r="E196" s="271" t="s">
        <v>271</v>
      </c>
      <c r="F196" s="322" t="s">
        <v>451</v>
      </c>
      <c r="G196" s="322" t="s">
        <v>455</v>
      </c>
      <c r="H196" s="302"/>
      <c r="I196" s="322" t="s">
        <v>42</v>
      </c>
      <c r="J196" s="333" t="s">
        <v>15</v>
      </c>
      <c r="K196" s="332" t="s">
        <v>530</v>
      </c>
      <c r="L196" s="332" t="s">
        <v>35</v>
      </c>
      <c r="M196" s="330" t="s">
        <v>560</v>
      </c>
      <c r="N196" s="328" t="s">
        <v>561</v>
      </c>
      <c r="O196" s="326">
        <v>1797104.35</v>
      </c>
      <c r="P196" s="326">
        <v>1851600</v>
      </c>
      <c r="Q196" s="326"/>
      <c r="R196" s="326"/>
    </row>
    <row r="197" spans="1:18" s="109" customFormat="1" ht="16.5" hidden="1" customHeight="1" x14ac:dyDescent="0.2">
      <c r="A197" s="339"/>
      <c r="B197" s="322"/>
      <c r="C197" s="322"/>
      <c r="D197" s="271" t="s">
        <v>453</v>
      </c>
      <c r="E197" s="271" t="s">
        <v>454</v>
      </c>
      <c r="F197" s="322"/>
      <c r="G197" s="322"/>
      <c r="H197" s="302"/>
      <c r="I197" s="322"/>
      <c r="J197" s="333"/>
      <c r="K197" s="332"/>
      <c r="L197" s="332"/>
      <c r="M197" s="331"/>
      <c r="N197" s="329"/>
      <c r="O197" s="327"/>
      <c r="P197" s="327"/>
      <c r="Q197" s="327"/>
      <c r="R197" s="327"/>
    </row>
    <row r="198" spans="1:18" s="109" customFormat="1" ht="123" customHeight="1" x14ac:dyDescent="0.2">
      <c r="A198" s="273" t="s">
        <v>156</v>
      </c>
      <c r="B198" s="271" t="s">
        <v>157</v>
      </c>
      <c r="C198" s="274" t="s">
        <v>158</v>
      </c>
      <c r="D198" s="271" t="s">
        <v>270</v>
      </c>
      <c r="E198" s="271" t="s">
        <v>271</v>
      </c>
      <c r="F198" s="271" t="s">
        <v>46</v>
      </c>
      <c r="G198" s="271" t="s">
        <v>42</v>
      </c>
      <c r="H198" s="302"/>
      <c r="I198" s="271" t="s">
        <v>42</v>
      </c>
      <c r="J198" s="272">
        <v>4</v>
      </c>
      <c r="K198" s="121" t="s">
        <v>532</v>
      </c>
      <c r="L198" s="121" t="s">
        <v>51</v>
      </c>
      <c r="M198" s="122" t="s">
        <v>562</v>
      </c>
      <c r="N198" s="118" t="s">
        <v>298</v>
      </c>
      <c r="O198" s="119">
        <v>6717043.21</v>
      </c>
      <c r="P198" s="119">
        <v>8263522.3200000003</v>
      </c>
      <c r="Q198" s="119">
        <v>8263522.3200000003</v>
      </c>
      <c r="R198" s="119">
        <v>7918421.2999999998</v>
      </c>
    </row>
    <row r="199" spans="1:18" s="109" customFormat="1" ht="117.75" customHeight="1" x14ac:dyDescent="0.2">
      <c r="A199" s="271" t="s">
        <v>159</v>
      </c>
      <c r="B199" s="271" t="s">
        <v>160</v>
      </c>
      <c r="C199" s="271" t="s">
        <v>161</v>
      </c>
      <c r="D199" s="262" t="s">
        <v>457</v>
      </c>
      <c r="E199" s="263" t="s">
        <v>458</v>
      </c>
      <c r="F199" s="271" t="s">
        <v>472</v>
      </c>
      <c r="G199" s="271" t="s">
        <v>42</v>
      </c>
      <c r="H199" s="302"/>
      <c r="I199" s="271" t="s">
        <v>42</v>
      </c>
      <c r="J199" s="237" t="s">
        <v>6</v>
      </c>
      <c r="K199" s="241" t="s">
        <v>530</v>
      </c>
      <c r="L199" s="241" t="s">
        <v>152</v>
      </c>
      <c r="M199" s="77" t="s">
        <v>563</v>
      </c>
      <c r="N199" s="108" t="s">
        <v>297</v>
      </c>
      <c r="O199" s="38">
        <v>4594000</v>
      </c>
      <c r="P199" s="38">
        <v>4990300</v>
      </c>
      <c r="Q199" s="38">
        <v>3813300</v>
      </c>
      <c r="R199" s="38">
        <v>3993000</v>
      </c>
    </row>
    <row r="200" spans="1:18" ht="96.2" customHeight="1" x14ac:dyDescent="0.2">
      <c r="A200" s="264" t="s">
        <v>162</v>
      </c>
      <c r="B200" s="275" t="s">
        <v>163</v>
      </c>
      <c r="C200" s="275" t="s">
        <v>164</v>
      </c>
      <c r="D200" s="269"/>
      <c r="E200" s="269"/>
      <c r="F200" s="275" t="s">
        <v>0</v>
      </c>
      <c r="G200" s="275" t="s">
        <v>0</v>
      </c>
      <c r="H200" s="302"/>
      <c r="I200" s="275" t="s">
        <v>0</v>
      </c>
      <c r="J200" s="249" t="s">
        <v>0</v>
      </c>
      <c r="K200" s="250"/>
      <c r="L200" s="250"/>
      <c r="M200" s="260"/>
      <c r="N200" s="22"/>
      <c r="O200" s="161">
        <f>O201+O210</f>
        <v>15023421.889999999</v>
      </c>
      <c r="P200" s="161">
        <f>P201+P210</f>
        <v>17576699.100000001</v>
      </c>
      <c r="Q200" s="161">
        <f>Q201+Q210</f>
        <v>19698200.789999999</v>
      </c>
      <c r="R200" s="161">
        <f>R201+R210</f>
        <v>21694082.48</v>
      </c>
    </row>
    <row r="201" spans="1:18" ht="36" customHeight="1" x14ac:dyDescent="0.2">
      <c r="A201" s="265" t="s">
        <v>165</v>
      </c>
      <c r="B201" s="275" t="s">
        <v>166</v>
      </c>
      <c r="C201" s="275" t="s">
        <v>167</v>
      </c>
      <c r="D201" s="275" t="s">
        <v>0</v>
      </c>
      <c r="E201" s="275" t="s">
        <v>0</v>
      </c>
      <c r="F201" s="275" t="s">
        <v>0</v>
      </c>
      <c r="G201" s="275" t="s">
        <v>0</v>
      </c>
      <c r="H201" s="302"/>
      <c r="I201" s="275" t="s">
        <v>0</v>
      </c>
      <c r="J201" s="249" t="s">
        <v>168</v>
      </c>
      <c r="K201" s="250"/>
      <c r="L201" s="250"/>
      <c r="M201" s="260"/>
      <c r="N201" s="22"/>
      <c r="O201" s="159">
        <f>O202+O204+O205+O209</f>
        <v>585077</v>
      </c>
      <c r="P201" s="159">
        <f>P202+P204+P205+P209</f>
        <v>577451</v>
      </c>
      <c r="Q201" s="159">
        <f>Q202+Q204+Q205+Q209</f>
        <v>603483</v>
      </c>
      <c r="R201" s="159">
        <f>R202+R204+R205+R209</f>
        <v>624339</v>
      </c>
    </row>
    <row r="202" spans="1:18" s="109" customFormat="1" ht="41.25" hidden="1" customHeight="1" x14ac:dyDescent="0.2">
      <c r="A202" s="358" t="s">
        <v>169</v>
      </c>
      <c r="B202" s="236" t="s">
        <v>170</v>
      </c>
      <c r="C202" s="356" t="s">
        <v>171</v>
      </c>
      <c r="D202" s="236" t="s">
        <v>270</v>
      </c>
      <c r="E202" s="236" t="s">
        <v>272</v>
      </c>
      <c r="F202" s="317" t="s">
        <v>460</v>
      </c>
      <c r="G202" s="317" t="s">
        <v>42</v>
      </c>
      <c r="H202" s="317"/>
      <c r="I202" s="317" t="s">
        <v>42</v>
      </c>
      <c r="J202" s="317" t="s">
        <v>168</v>
      </c>
      <c r="K202" s="346"/>
      <c r="L202" s="346"/>
      <c r="M202" s="345"/>
      <c r="N202" s="345"/>
      <c r="O202" s="435"/>
      <c r="P202" s="435"/>
      <c r="Q202" s="435"/>
      <c r="R202" s="435"/>
    </row>
    <row r="203" spans="1:18" s="112" customFormat="1" ht="180.75" hidden="1" customHeight="1" x14ac:dyDescent="0.2">
      <c r="A203" s="359" t="s">
        <v>0</v>
      </c>
      <c r="B203" s="103" t="s">
        <v>170</v>
      </c>
      <c r="C203" s="357" t="s">
        <v>0</v>
      </c>
      <c r="D203" s="88" t="s">
        <v>459</v>
      </c>
      <c r="E203" s="88" t="s">
        <v>42</v>
      </c>
      <c r="F203" s="307"/>
      <c r="G203" s="307"/>
      <c r="H203" s="307"/>
      <c r="I203" s="307"/>
      <c r="J203" s="307"/>
      <c r="K203" s="347"/>
      <c r="L203" s="347"/>
      <c r="M203" s="347"/>
      <c r="N203" s="347"/>
      <c r="O203" s="436"/>
      <c r="P203" s="436"/>
      <c r="Q203" s="436"/>
      <c r="R203" s="436"/>
    </row>
    <row r="204" spans="1:18" s="7" customFormat="1" ht="30" customHeight="1" x14ac:dyDescent="0.2">
      <c r="A204" s="5" t="s">
        <v>172</v>
      </c>
      <c r="B204" s="6" t="s">
        <v>173</v>
      </c>
      <c r="C204" s="6" t="s">
        <v>174</v>
      </c>
      <c r="D204" s="6" t="s">
        <v>175</v>
      </c>
      <c r="E204" s="6" t="s">
        <v>42</v>
      </c>
      <c r="F204" s="6" t="s">
        <v>461</v>
      </c>
      <c r="G204" s="6" t="s">
        <v>42</v>
      </c>
      <c r="H204" s="127"/>
      <c r="I204" s="6" t="s">
        <v>0</v>
      </c>
      <c r="J204" s="6" t="s">
        <v>168</v>
      </c>
      <c r="K204" s="169" t="s">
        <v>530</v>
      </c>
      <c r="L204" s="169" t="s">
        <v>176</v>
      </c>
      <c r="M204" s="169" t="s">
        <v>564</v>
      </c>
      <c r="N204" s="23" t="s">
        <v>286</v>
      </c>
      <c r="O204" s="27">
        <v>82000</v>
      </c>
      <c r="P204" s="27">
        <v>2717</v>
      </c>
      <c r="Q204" s="27">
        <v>2844</v>
      </c>
      <c r="R204" s="27">
        <v>2528</v>
      </c>
    </row>
    <row r="205" spans="1:18" s="109" customFormat="1" ht="30" customHeight="1" x14ac:dyDescent="0.2">
      <c r="A205" s="359" t="s">
        <v>177</v>
      </c>
      <c r="B205" s="316" t="s">
        <v>178</v>
      </c>
      <c r="C205" s="357" t="s">
        <v>179</v>
      </c>
      <c r="D205" s="316" t="s">
        <v>270</v>
      </c>
      <c r="E205" s="363" t="s">
        <v>42</v>
      </c>
      <c r="F205" s="316" t="s">
        <v>447</v>
      </c>
      <c r="G205" s="316" t="s">
        <v>42</v>
      </c>
      <c r="H205" s="316" t="s">
        <v>622</v>
      </c>
      <c r="I205" s="316" t="s">
        <v>42</v>
      </c>
      <c r="J205" s="323" t="s">
        <v>168</v>
      </c>
      <c r="K205" s="171" t="s">
        <v>530</v>
      </c>
      <c r="L205" s="171" t="s">
        <v>181</v>
      </c>
      <c r="M205" s="171" t="s">
        <v>416</v>
      </c>
      <c r="N205" s="108" t="s">
        <v>289</v>
      </c>
      <c r="O205" s="110">
        <f>O206+O207+O208</f>
        <v>503077</v>
      </c>
      <c r="P205" s="110">
        <f>P206+P207+P208</f>
        <v>574734</v>
      </c>
      <c r="Q205" s="110">
        <f t="shared" ref="Q205:R205" si="18">Q206+Q207+Q208</f>
        <v>600639</v>
      </c>
      <c r="R205" s="110">
        <f t="shared" si="18"/>
        <v>621811</v>
      </c>
    </row>
    <row r="206" spans="1:18" s="109" customFormat="1" ht="30" customHeight="1" x14ac:dyDescent="0.2">
      <c r="A206" s="359"/>
      <c r="B206" s="317"/>
      <c r="C206" s="357"/>
      <c r="D206" s="307"/>
      <c r="E206" s="356"/>
      <c r="F206" s="317"/>
      <c r="G206" s="317"/>
      <c r="H206" s="317"/>
      <c r="I206" s="317"/>
      <c r="J206" s="317"/>
      <c r="K206" s="171" t="s">
        <v>530</v>
      </c>
      <c r="L206" s="171" t="s">
        <v>181</v>
      </c>
      <c r="M206" s="171" t="s">
        <v>416</v>
      </c>
      <c r="N206" s="37" t="s">
        <v>28</v>
      </c>
      <c r="O206" s="38">
        <v>387231.3</v>
      </c>
      <c r="P206" s="38">
        <v>395850</v>
      </c>
      <c r="Q206" s="38">
        <v>424400</v>
      </c>
      <c r="R206" s="38">
        <v>450000</v>
      </c>
    </row>
    <row r="207" spans="1:18" s="109" customFormat="1" ht="43.5" customHeight="1" x14ac:dyDescent="0.2">
      <c r="A207" s="359"/>
      <c r="B207" s="317"/>
      <c r="C207" s="357"/>
      <c r="D207" s="225"/>
      <c r="E207" s="224"/>
      <c r="F207" s="317"/>
      <c r="G207" s="317"/>
      <c r="H207" s="317"/>
      <c r="I207" s="317"/>
      <c r="J207" s="317"/>
      <c r="K207" s="171" t="s">
        <v>530</v>
      </c>
      <c r="L207" s="171" t="s">
        <v>181</v>
      </c>
      <c r="M207" s="171" t="s">
        <v>416</v>
      </c>
      <c r="N207" s="37" t="s">
        <v>316</v>
      </c>
      <c r="O207" s="38">
        <v>114527.86</v>
      </c>
      <c r="P207" s="38">
        <v>117130</v>
      </c>
      <c r="Q207" s="38">
        <v>128200</v>
      </c>
      <c r="R207" s="38">
        <v>135900</v>
      </c>
    </row>
    <row r="208" spans="1:18" s="112" customFormat="1" ht="58.5" customHeight="1" x14ac:dyDescent="0.2">
      <c r="A208" s="359" t="s">
        <v>0</v>
      </c>
      <c r="B208" s="307"/>
      <c r="C208" s="357" t="s">
        <v>0</v>
      </c>
      <c r="D208" s="88" t="s">
        <v>180</v>
      </c>
      <c r="E208" s="104" t="s">
        <v>42</v>
      </c>
      <c r="F208" s="307"/>
      <c r="G208" s="307"/>
      <c r="H208" s="317"/>
      <c r="I208" s="307"/>
      <c r="J208" s="307"/>
      <c r="K208" s="171" t="s">
        <v>530</v>
      </c>
      <c r="L208" s="171" t="s">
        <v>181</v>
      </c>
      <c r="M208" s="171" t="s">
        <v>416</v>
      </c>
      <c r="N208" s="20" t="s">
        <v>286</v>
      </c>
      <c r="O208" s="111">
        <v>1317.84</v>
      </c>
      <c r="P208" s="111">
        <v>61754</v>
      </c>
      <c r="Q208" s="111">
        <v>48039</v>
      </c>
      <c r="R208" s="111">
        <v>35911</v>
      </c>
    </row>
    <row r="209" spans="1:18" s="7" customFormat="1" ht="102" hidden="1" customHeight="1" x14ac:dyDescent="0.2">
      <c r="A209" s="160"/>
      <c r="B209" s="6"/>
      <c r="C209" s="100"/>
      <c r="D209" s="6"/>
      <c r="E209" s="6"/>
      <c r="F209" s="6"/>
      <c r="G209" s="29"/>
      <c r="H209" s="127"/>
      <c r="I209" s="89"/>
      <c r="J209" s="6"/>
      <c r="K209" s="23"/>
      <c r="L209" s="23"/>
      <c r="M209" s="23"/>
      <c r="N209" s="23"/>
      <c r="O209" s="27"/>
      <c r="P209" s="27"/>
      <c r="Q209" s="27"/>
      <c r="R209" s="27"/>
    </row>
    <row r="210" spans="1:18" ht="40.5" customHeight="1" x14ac:dyDescent="0.2">
      <c r="A210" s="14" t="s">
        <v>185</v>
      </c>
      <c r="B210" s="1" t="s">
        <v>186</v>
      </c>
      <c r="C210" s="1" t="s">
        <v>187</v>
      </c>
      <c r="D210" s="1" t="s">
        <v>0</v>
      </c>
      <c r="E210" s="1" t="s">
        <v>0</v>
      </c>
      <c r="F210" s="1" t="s">
        <v>0</v>
      </c>
      <c r="G210" s="1" t="s">
        <v>0</v>
      </c>
      <c r="H210" s="144"/>
      <c r="I210" s="1" t="s">
        <v>0</v>
      </c>
      <c r="J210" s="1" t="s">
        <v>0</v>
      </c>
      <c r="K210" s="22"/>
      <c r="L210" s="22"/>
      <c r="M210" s="22"/>
      <c r="N210" s="22"/>
      <c r="O210" s="167">
        <f>O211+O217+O229+O230+O231+O239+O240+O241+O242</f>
        <v>14438344.889999999</v>
      </c>
      <c r="P210" s="167">
        <f>P211+P217+P229+P230+P231+P239+P240+P241+P242</f>
        <v>16999248.100000001</v>
      </c>
      <c r="Q210" s="167">
        <f>Q211+Q217+Q229+Q230+Q231+Q239+Q240+Q241+Q242</f>
        <v>19094717.789999999</v>
      </c>
      <c r="R210" s="167">
        <f>R211+R217+R229+R230+R231+R239+R240+R241+R242</f>
        <v>21069743.48</v>
      </c>
    </row>
    <row r="211" spans="1:18" s="109" customFormat="1" ht="22.5" customHeight="1" x14ac:dyDescent="0.2">
      <c r="A211" s="316" t="s">
        <v>188</v>
      </c>
      <c r="B211" s="316" t="s">
        <v>189</v>
      </c>
      <c r="C211" s="316" t="s">
        <v>190</v>
      </c>
      <c r="D211" s="316" t="s">
        <v>270</v>
      </c>
      <c r="E211" s="316" t="s">
        <v>272</v>
      </c>
      <c r="G211" s="88"/>
      <c r="H211" s="316" t="s">
        <v>622</v>
      </c>
      <c r="I211" s="316" t="s">
        <v>42</v>
      </c>
      <c r="J211" s="88" t="s">
        <v>6</v>
      </c>
      <c r="K211" s="141" t="s">
        <v>289</v>
      </c>
      <c r="L211" s="141" t="s">
        <v>306</v>
      </c>
      <c r="M211" s="141" t="s">
        <v>289</v>
      </c>
      <c r="N211" s="142" t="s">
        <v>289</v>
      </c>
      <c r="O211" s="119">
        <f>SUM(O212:O216)</f>
        <v>1503494.32</v>
      </c>
      <c r="P211" s="119">
        <f>SUM(P212:P216)</f>
        <v>1645256</v>
      </c>
      <c r="Q211" s="119">
        <f>SUM(Q212:Q216)</f>
        <v>1645256</v>
      </c>
      <c r="R211" s="119">
        <f>SUM(R212:R216)</f>
        <v>1645256</v>
      </c>
    </row>
    <row r="212" spans="1:18" s="109" customFormat="1" ht="56.25" customHeight="1" x14ac:dyDescent="0.2">
      <c r="A212" s="317"/>
      <c r="B212" s="317"/>
      <c r="C212" s="317"/>
      <c r="D212" s="317"/>
      <c r="E212" s="317"/>
      <c r="F212" s="270" t="s">
        <v>462</v>
      </c>
      <c r="G212" s="270" t="s">
        <v>42</v>
      </c>
      <c r="H212" s="317"/>
      <c r="I212" s="317"/>
      <c r="J212" s="87">
        <v>1</v>
      </c>
      <c r="K212" s="252" t="s">
        <v>530</v>
      </c>
      <c r="L212" s="171" t="s">
        <v>127</v>
      </c>
      <c r="M212" s="171" t="s">
        <v>584</v>
      </c>
      <c r="N212" s="108" t="s">
        <v>28</v>
      </c>
      <c r="O212" s="38">
        <v>287063.39</v>
      </c>
      <c r="P212" s="38">
        <v>317000</v>
      </c>
      <c r="Q212" s="38">
        <v>317000</v>
      </c>
      <c r="R212" s="38">
        <v>317000</v>
      </c>
    </row>
    <row r="213" spans="1:18" s="109" customFormat="1" ht="59.25" customHeight="1" x14ac:dyDescent="0.2">
      <c r="A213" s="317"/>
      <c r="B213" s="317"/>
      <c r="C213" s="317"/>
      <c r="D213" s="317"/>
      <c r="E213" s="317"/>
      <c r="F213" s="316" t="s">
        <v>464</v>
      </c>
      <c r="G213" s="316" t="s">
        <v>42</v>
      </c>
      <c r="H213" s="317"/>
      <c r="I213" s="317"/>
      <c r="J213" s="87">
        <v>1</v>
      </c>
      <c r="K213" s="252" t="s">
        <v>530</v>
      </c>
      <c r="L213" s="171" t="s">
        <v>127</v>
      </c>
      <c r="M213" s="171" t="s">
        <v>585</v>
      </c>
      <c r="N213" s="108" t="s">
        <v>28</v>
      </c>
      <c r="O213" s="38">
        <v>126589.48</v>
      </c>
      <c r="P213" s="38">
        <v>140000</v>
      </c>
      <c r="Q213" s="38">
        <v>140000</v>
      </c>
      <c r="R213" s="38">
        <v>140000</v>
      </c>
    </row>
    <row r="214" spans="1:18" s="109" customFormat="1" ht="59.25" customHeight="1" x14ac:dyDescent="0.2">
      <c r="A214" s="317"/>
      <c r="B214" s="317"/>
      <c r="C214" s="317"/>
      <c r="D214" s="317"/>
      <c r="E214" s="317"/>
      <c r="F214" s="307"/>
      <c r="G214" s="307"/>
      <c r="H214" s="317"/>
      <c r="I214" s="317"/>
      <c r="J214" s="87"/>
      <c r="K214" s="252" t="s">
        <v>530</v>
      </c>
      <c r="L214" s="171" t="s">
        <v>127</v>
      </c>
      <c r="M214" s="231" t="s">
        <v>590</v>
      </c>
      <c r="N214" s="108" t="s">
        <v>28</v>
      </c>
      <c r="O214" s="38"/>
      <c r="P214" s="38">
        <v>33156</v>
      </c>
      <c r="Q214" s="38">
        <v>33156</v>
      </c>
      <c r="R214" s="38">
        <v>33156</v>
      </c>
    </row>
    <row r="215" spans="1:18" s="109" customFormat="1" ht="60" customHeight="1" x14ac:dyDescent="0.2">
      <c r="A215" s="317"/>
      <c r="B215" s="317"/>
      <c r="C215" s="317"/>
      <c r="D215" s="317"/>
      <c r="E215" s="317"/>
      <c r="F215" s="270" t="s">
        <v>465</v>
      </c>
      <c r="G215" s="270" t="s">
        <v>42</v>
      </c>
      <c r="H215" s="317"/>
      <c r="I215" s="317"/>
      <c r="J215" s="87">
        <v>1</v>
      </c>
      <c r="K215" s="252" t="s">
        <v>530</v>
      </c>
      <c r="L215" s="171" t="s">
        <v>127</v>
      </c>
      <c r="M215" s="171" t="s">
        <v>586</v>
      </c>
      <c r="N215" s="108" t="s">
        <v>28</v>
      </c>
      <c r="O215" s="38">
        <v>440576.18</v>
      </c>
      <c r="P215" s="38">
        <v>485600</v>
      </c>
      <c r="Q215" s="38">
        <v>485600</v>
      </c>
      <c r="R215" s="38">
        <v>485600</v>
      </c>
    </row>
    <row r="216" spans="1:18" s="109" customFormat="1" ht="56.25" customHeight="1" x14ac:dyDescent="0.2">
      <c r="A216" s="317"/>
      <c r="B216" s="317"/>
      <c r="C216" s="317"/>
      <c r="D216" s="317"/>
      <c r="E216" s="317"/>
      <c r="F216" s="270" t="s">
        <v>463</v>
      </c>
      <c r="G216" s="270" t="s">
        <v>42</v>
      </c>
      <c r="H216" s="317"/>
      <c r="I216" s="317"/>
      <c r="J216" s="87">
        <v>1</v>
      </c>
      <c r="K216" s="171" t="s">
        <v>530</v>
      </c>
      <c r="L216" s="231" t="s">
        <v>127</v>
      </c>
      <c r="M216" s="171" t="s">
        <v>364</v>
      </c>
      <c r="N216" s="108" t="s">
        <v>28</v>
      </c>
      <c r="O216" s="38">
        <v>649265.27</v>
      </c>
      <c r="P216" s="149">
        <v>669500</v>
      </c>
      <c r="Q216" s="149">
        <v>669500</v>
      </c>
      <c r="R216" s="149">
        <v>669500</v>
      </c>
    </row>
    <row r="217" spans="1:18" s="109" customFormat="1" ht="22.5" customHeight="1" x14ac:dyDescent="0.2">
      <c r="A217" s="322" t="s">
        <v>191</v>
      </c>
      <c r="B217" s="322" t="s">
        <v>192</v>
      </c>
      <c r="C217" s="322" t="s">
        <v>193</v>
      </c>
      <c r="D217" s="322" t="s">
        <v>270</v>
      </c>
      <c r="E217" s="322" t="s">
        <v>272</v>
      </c>
      <c r="F217" s="303" t="s">
        <v>462</v>
      </c>
      <c r="G217" s="127"/>
      <c r="H217" s="127" t="s">
        <v>0</v>
      </c>
      <c r="I217" s="127" t="s">
        <v>0</v>
      </c>
      <c r="J217" s="145">
        <v>1</v>
      </c>
      <c r="K217" s="121" t="s">
        <v>289</v>
      </c>
      <c r="L217" s="121" t="s">
        <v>306</v>
      </c>
      <c r="M217" s="121" t="s">
        <v>289</v>
      </c>
      <c r="N217" s="121" t="s">
        <v>289</v>
      </c>
      <c r="O217" s="146">
        <f>SUM(O218:O228)</f>
        <v>1107805.68</v>
      </c>
      <c r="P217" s="146">
        <f>SUM(P218:P228)</f>
        <v>1219575</v>
      </c>
      <c r="Q217" s="146">
        <f t="shared" ref="Q217:R217" si="19">SUM(Q218:Q228)</f>
        <v>1219575</v>
      </c>
      <c r="R217" s="146">
        <f t="shared" si="19"/>
        <v>1219575</v>
      </c>
    </row>
    <row r="218" spans="1:18" s="109" customFormat="1" ht="23.25" customHeight="1" x14ac:dyDescent="0.2">
      <c r="A218" s="322"/>
      <c r="B218" s="322"/>
      <c r="C218" s="322"/>
      <c r="D218" s="322"/>
      <c r="E218" s="322"/>
      <c r="F218" s="304"/>
      <c r="G218" s="322" t="s">
        <v>42</v>
      </c>
      <c r="H218" s="308" t="s">
        <v>622</v>
      </c>
      <c r="I218" s="303" t="s">
        <v>42</v>
      </c>
      <c r="J218" s="127">
        <v>1</v>
      </c>
      <c r="K218" s="252" t="s">
        <v>530</v>
      </c>
      <c r="L218" s="171" t="s">
        <v>127</v>
      </c>
      <c r="M218" s="171" t="s">
        <v>584</v>
      </c>
      <c r="N218" s="133" t="s">
        <v>316</v>
      </c>
      <c r="O218" s="116">
        <v>84343.94</v>
      </c>
      <c r="P218" s="115">
        <v>94600</v>
      </c>
      <c r="Q218" s="115">
        <v>94600</v>
      </c>
      <c r="R218" s="115">
        <v>94600</v>
      </c>
    </row>
    <row r="219" spans="1:18" s="109" customFormat="1" ht="23.25" customHeight="1" x14ac:dyDescent="0.2">
      <c r="A219" s="322"/>
      <c r="B219" s="322"/>
      <c r="C219" s="322"/>
      <c r="D219" s="322"/>
      <c r="E219" s="322"/>
      <c r="F219" s="304"/>
      <c r="G219" s="322"/>
      <c r="H219" s="309"/>
      <c r="I219" s="304"/>
      <c r="J219" s="127">
        <v>1</v>
      </c>
      <c r="K219" s="252" t="s">
        <v>530</v>
      </c>
      <c r="L219" s="171" t="s">
        <v>127</v>
      </c>
      <c r="M219" s="171" t="s">
        <v>584</v>
      </c>
      <c r="N219" s="133" t="s">
        <v>286</v>
      </c>
      <c r="O219" s="116">
        <v>151067.67000000001</v>
      </c>
      <c r="P219" s="115">
        <v>150053</v>
      </c>
      <c r="Q219" s="115">
        <v>150053</v>
      </c>
      <c r="R219" s="115">
        <v>150053</v>
      </c>
    </row>
    <row r="220" spans="1:18" s="109" customFormat="1" ht="33" customHeight="1" x14ac:dyDescent="0.2">
      <c r="A220" s="322"/>
      <c r="B220" s="322"/>
      <c r="C220" s="322"/>
      <c r="D220" s="322"/>
      <c r="E220" s="322"/>
      <c r="F220" s="315"/>
      <c r="G220" s="322"/>
      <c r="H220" s="309"/>
      <c r="I220" s="304"/>
      <c r="J220" s="147">
        <v>1</v>
      </c>
      <c r="K220" s="252" t="s">
        <v>530</v>
      </c>
      <c r="L220" s="171" t="s">
        <v>127</v>
      </c>
      <c r="M220" s="133" t="s">
        <v>587</v>
      </c>
      <c r="N220" s="77" t="s">
        <v>286</v>
      </c>
      <c r="O220" s="116">
        <v>400</v>
      </c>
      <c r="P220" s="115">
        <v>400</v>
      </c>
      <c r="Q220" s="115">
        <v>400</v>
      </c>
      <c r="R220" s="115">
        <v>400</v>
      </c>
    </row>
    <row r="221" spans="1:18" s="109" customFormat="1" ht="45.75" customHeight="1" x14ac:dyDescent="0.2">
      <c r="A221" s="322"/>
      <c r="B221" s="322"/>
      <c r="C221" s="322"/>
      <c r="D221" s="322"/>
      <c r="E221" s="322"/>
      <c r="F221" s="352" t="s">
        <v>464</v>
      </c>
      <c r="G221" s="322" t="s">
        <v>42</v>
      </c>
      <c r="H221" s="309"/>
      <c r="I221" s="304"/>
      <c r="J221" s="147">
        <v>1</v>
      </c>
      <c r="K221" s="252" t="s">
        <v>530</v>
      </c>
      <c r="L221" s="171" t="s">
        <v>127</v>
      </c>
      <c r="M221" s="231" t="s">
        <v>588</v>
      </c>
      <c r="N221" s="77" t="s">
        <v>316</v>
      </c>
      <c r="O221" s="116">
        <v>37626.019999999997</v>
      </c>
      <c r="P221" s="115">
        <v>42300</v>
      </c>
      <c r="Q221" s="115">
        <v>42300</v>
      </c>
      <c r="R221" s="115">
        <v>42300</v>
      </c>
    </row>
    <row r="222" spans="1:18" s="109" customFormat="1" ht="61.5" customHeight="1" x14ac:dyDescent="0.2">
      <c r="A222" s="322"/>
      <c r="B222" s="322"/>
      <c r="C222" s="322"/>
      <c r="D222" s="322"/>
      <c r="E222" s="322"/>
      <c r="F222" s="355"/>
      <c r="G222" s="322"/>
      <c r="H222" s="309"/>
      <c r="I222" s="304"/>
      <c r="J222" s="147">
        <v>1</v>
      </c>
      <c r="K222" s="252" t="s">
        <v>530</v>
      </c>
      <c r="L222" s="171" t="s">
        <v>127</v>
      </c>
      <c r="M222" s="171" t="s">
        <v>588</v>
      </c>
      <c r="N222" s="77" t="s">
        <v>286</v>
      </c>
      <c r="O222" s="116">
        <v>96874.5</v>
      </c>
      <c r="P222" s="115">
        <v>98527</v>
      </c>
      <c r="Q222" s="115">
        <v>98527</v>
      </c>
      <c r="R222" s="115">
        <v>98527</v>
      </c>
    </row>
    <row r="223" spans="1:18" s="109" customFormat="1" ht="57.75" customHeight="1" x14ac:dyDescent="0.2">
      <c r="A223" s="322"/>
      <c r="B223" s="322"/>
      <c r="C223" s="322"/>
      <c r="D223" s="322"/>
      <c r="E223" s="322"/>
      <c r="F223" s="352" t="s">
        <v>465</v>
      </c>
      <c r="G223" s="322" t="s">
        <v>42</v>
      </c>
      <c r="H223" s="309"/>
      <c r="I223" s="304"/>
      <c r="J223" s="147">
        <v>1</v>
      </c>
      <c r="K223" s="252" t="s">
        <v>530</v>
      </c>
      <c r="L223" s="171" t="s">
        <v>127</v>
      </c>
      <c r="M223" s="171" t="s">
        <v>586</v>
      </c>
      <c r="N223" s="77" t="s">
        <v>316</v>
      </c>
      <c r="O223" s="116">
        <v>129171.7</v>
      </c>
      <c r="P223" s="115">
        <v>144600</v>
      </c>
      <c r="Q223" s="115">
        <v>144600</v>
      </c>
      <c r="R223" s="115">
        <v>144600</v>
      </c>
    </row>
    <row r="224" spans="1:18" s="109" customFormat="1" ht="62.25" customHeight="1" x14ac:dyDescent="0.2">
      <c r="A224" s="322"/>
      <c r="B224" s="322"/>
      <c r="C224" s="322"/>
      <c r="D224" s="322"/>
      <c r="E224" s="322"/>
      <c r="F224" s="355"/>
      <c r="G224" s="322"/>
      <c r="H224" s="310"/>
      <c r="I224" s="305"/>
      <c r="J224" s="147">
        <v>1</v>
      </c>
      <c r="K224" s="252" t="s">
        <v>530</v>
      </c>
      <c r="L224" s="171" t="s">
        <v>127</v>
      </c>
      <c r="M224" s="231" t="s">
        <v>586</v>
      </c>
      <c r="N224" s="77" t="s">
        <v>286</v>
      </c>
      <c r="O224" s="116">
        <v>213522.12</v>
      </c>
      <c r="P224" s="115">
        <v>212280</v>
      </c>
      <c r="Q224" s="115">
        <v>212280</v>
      </c>
      <c r="R224" s="115">
        <v>212280</v>
      </c>
    </row>
    <row r="225" spans="1:18" s="109" customFormat="1" ht="55.5" customHeight="1" x14ac:dyDescent="0.2">
      <c r="A225" s="322"/>
      <c r="B225" s="322"/>
      <c r="C225" s="322"/>
      <c r="D225" s="322"/>
      <c r="E225" s="322"/>
      <c r="F225" s="352" t="s">
        <v>463</v>
      </c>
      <c r="G225" s="322" t="s">
        <v>42</v>
      </c>
      <c r="H225" s="303" t="s">
        <v>622</v>
      </c>
      <c r="I225" s="303" t="s">
        <v>42</v>
      </c>
      <c r="J225" s="147">
        <v>1</v>
      </c>
      <c r="K225" s="171" t="s">
        <v>530</v>
      </c>
      <c r="L225" s="231" t="s">
        <v>127</v>
      </c>
      <c r="M225" s="171" t="s">
        <v>589</v>
      </c>
      <c r="N225" s="77" t="s">
        <v>316</v>
      </c>
      <c r="O225" s="116">
        <v>191004.11</v>
      </c>
      <c r="P225" s="115">
        <v>199800</v>
      </c>
      <c r="Q225" s="115">
        <v>199800</v>
      </c>
      <c r="R225" s="115">
        <v>199800</v>
      </c>
    </row>
    <row r="226" spans="1:18" s="109" customFormat="1" ht="55.5" customHeight="1" x14ac:dyDescent="0.2">
      <c r="A226" s="322"/>
      <c r="B226" s="322"/>
      <c r="C226" s="322"/>
      <c r="D226" s="322"/>
      <c r="E226" s="322"/>
      <c r="F226" s="353"/>
      <c r="G226" s="322"/>
      <c r="H226" s="304"/>
      <c r="I226" s="304"/>
      <c r="J226" s="147">
        <v>1</v>
      </c>
      <c r="K226" s="231" t="s">
        <v>530</v>
      </c>
      <c r="L226" s="231" t="s">
        <v>127</v>
      </c>
      <c r="M226" s="231" t="s">
        <v>589</v>
      </c>
      <c r="N226" s="77" t="s">
        <v>286</v>
      </c>
      <c r="O226" s="116">
        <v>203795.62</v>
      </c>
      <c r="P226" s="115">
        <v>254006</v>
      </c>
      <c r="Q226" s="115">
        <v>254006</v>
      </c>
      <c r="R226" s="115">
        <v>254006</v>
      </c>
    </row>
    <row r="227" spans="1:18" s="109" customFormat="1" ht="55.5" customHeight="1" x14ac:dyDescent="0.2">
      <c r="A227" s="322"/>
      <c r="B227" s="322"/>
      <c r="C227" s="322"/>
      <c r="D227" s="322"/>
      <c r="E227" s="322"/>
      <c r="F227" s="353"/>
      <c r="G227" s="322"/>
      <c r="H227" s="304"/>
      <c r="I227" s="304"/>
      <c r="J227" s="147"/>
      <c r="K227" s="231" t="s">
        <v>530</v>
      </c>
      <c r="L227" s="231" t="s">
        <v>127</v>
      </c>
      <c r="M227" s="231" t="s">
        <v>590</v>
      </c>
      <c r="N227" s="77" t="s">
        <v>316</v>
      </c>
      <c r="O227" s="116"/>
      <c r="P227" s="115">
        <v>10013</v>
      </c>
      <c r="Q227" s="115">
        <v>10013</v>
      </c>
      <c r="R227" s="115">
        <v>10013</v>
      </c>
    </row>
    <row r="228" spans="1:18" s="109" customFormat="1" ht="50.25" customHeight="1" x14ac:dyDescent="0.2">
      <c r="A228" s="322"/>
      <c r="B228" s="322"/>
      <c r="C228" s="322"/>
      <c r="D228" s="322"/>
      <c r="E228" s="322"/>
      <c r="F228" s="354"/>
      <c r="G228" s="322"/>
      <c r="H228" s="305"/>
      <c r="I228" s="305"/>
      <c r="J228" s="147">
        <v>1</v>
      </c>
      <c r="K228" s="231" t="s">
        <v>530</v>
      </c>
      <c r="L228" s="231" t="s">
        <v>127</v>
      </c>
      <c r="M228" s="231" t="s">
        <v>590</v>
      </c>
      <c r="N228" s="77" t="s">
        <v>286</v>
      </c>
      <c r="O228" s="116"/>
      <c r="P228" s="115">
        <v>12996</v>
      </c>
      <c r="Q228" s="115">
        <v>12996</v>
      </c>
      <c r="R228" s="115">
        <v>12996</v>
      </c>
    </row>
    <row r="229" spans="1:18" s="109" customFormat="1" ht="92.25" customHeight="1" x14ac:dyDescent="0.2">
      <c r="A229" s="106" t="s">
        <v>194</v>
      </c>
      <c r="B229" s="99" t="s">
        <v>195</v>
      </c>
      <c r="C229" s="99" t="s">
        <v>196</v>
      </c>
      <c r="D229" s="99" t="s">
        <v>270</v>
      </c>
      <c r="E229" s="99" t="s">
        <v>272</v>
      </c>
      <c r="F229" s="99" t="s">
        <v>466</v>
      </c>
      <c r="G229" s="99" t="s">
        <v>42</v>
      </c>
      <c r="H229" s="99"/>
      <c r="I229" s="99" t="s">
        <v>0</v>
      </c>
      <c r="J229" s="125" t="s">
        <v>15</v>
      </c>
      <c r="K229" s="133" t="s">
        <v>530</v>
      </c>
      <c r="L229" s="133" t="s">
        <v>102</v>
      </c>
      <c r="M229" s="133" t="s">
        <v>565</v>
      </c>
      <c r="N229" s="151" t="s">
        <v>296</v>
      </c>
      <c r="O229" s="117">
        <v>2613743.67</v>
      </c>
      <c r="P229" s="115">
        <v>2114244</v>
      </c>
      <c r="Q229" s="115">
        <v>4228488</v>
      </c>
      <c r="R229" s="115">
        <v>4228488</v>
      </c>
    </row>
    <row r="230" spans="1:18" s="109" customFormat="1" ht="219.75" customHeight="1" x14ac:dyDescent="0.2">
      <c r="A230" s="107" t="s">
        <v>197</v>
      </c>
      <c r="B230" s="88" t="s">
        <v>198</v>
      </c>
      <c r="C230" s="88" t="s">
        <v>199</v>
      </c>
      <c r="D230" s="88" t="s">
        <v>270</v>
      </c>
      <c r="E230" s="88" t="s">
        <v>271</v>
      </c>
      <c r="F230" s="88" t="s">
        <v>481</v>
      </c>
      <c r="G230" s="98" t="s">
        <v>42</v>
      </c>
      <c r="H230" s="303" t="s">
        <v>622</v>
      </c>
      <c r="I230" s="88" t="s">
        <v>42</v>
      </c>
      <c r="J230" s="88" t="s">
        <v>15</v>
      </c>
      <c r="K230" s="131" t="s">
        <v>530</v>
      </c>
      <c r="L230" s="131" t="s">
        <v>102</v>
      </c>
      <c r="M230" s="131" t="s">
        <v>566</v>
      </c>
      <c r="N230" s="130" t="s">
        <v>292</v>
      </c>
      <c r="O230" s="143">
        <v>60600</v>
      </c>
      <c r="P230" s="115">
        <v>59600</v>
      </c>
      <c r="Q230" s="115">
        <v>59600</v>
      </c>
      <c r="R230" s="115">
        <v>59600</v>
      </c>
    </row>
    <row r="231" spans="1:18" s="109" customFormat="1" ht="60" customHeight="1" x14ac:dyDescent="0.2">
      <c r="A231" s="316" t="s">
        <v>200</v>
      </c>
      <c r="B231" s="316" t="s">
        <v>201</v>
      </c>
      <c r="C231" s="316" t="s">
        <v>202</v>
      </c>
      <c r="D231" s="316" t="s">
        <v>270</v>
      </c>
      <c r="E231" s="316" t="s">
        <v>271</v>
      </c>
      <c r="F231" s="323" t="s">
        <v>477</v>
      </c>
      <c r="G231" s="322" t="s">
        <v>42</v>
      </c>
      <c r="H231" s="304"/>
      <c r="I231" s="88" t="s">
        <v>0</v>
      </c>
      <c r="J231" s="152" t="s">
        <v>15</v>
      </c>
      <c r="K231" s="121" t="s">
        <v>289</v>
      </c>
      <c r="L231" s="121" t="s">
        <v>306</v>
      </c>
      <c r="M231" s="121" t="s">
        <v>289</v>
      </c>
      <c r="N231" s="121" t="s">
        <v>289</v>
      </c>
      <c r="O231" s="146">
        <f>SUM(O232:O238)</f>
        <v>5419577.8499999996</v>
      </c>
      <c r="P231" s="153">
        <f t="shared" ref="P231:R231" si="20">SUM(P232:P238)</f>
        <v>5952536</v>
      </c>
      <c r="Q231" s="153">
        <f t="shared" si="20"/>
        <v>5952536</v>
      </c>
      <c r="R231" s="153">
        <f t="shared" si="20"/>
        <v>5952536</v>
      </c>
    </row>
    <row r="232" spans="1:18" s="109" customFormat="1" ht="48.75" customHeight="1" x14ac:dyDescent="0.2">
      <c r="A232" s="317"/>
      <c r="B232" s="317"/>
      <c r="C232" s="317"/>
      <c r="D232" s="317"/>
      <c r="E232" s="317"/>
      <c r="F232" s="324"/>
      <c r="G232" s="322"/>
      <c r="H232" s="304"/>
      <c r="I232" s="439" t="s">
        <v>42</v>
      </c>
      <c r="J232" s="87"/>
      <c r="K232" s="360" t="s">
        <v>530</v>
      </c>
      <c r="L232" s="133"/>
      <c r="M232" s="133"/>
      <c r="N232" s="133"/>
      <c r="O232" s="116"/>
      <c r="P232" s="115"/>
      <c r="Q232" s="115"/>
      <c r="R232" s="115"/>
    </row>
    <row r="233" spans="1:18" s="109" customFormat="1" ht="44.25" customHeight="1" x14ac:dyDescent="0.2">
      <c r="A233" s="317"/>
      <c r="B233" s="317"/>
      <c r="C233" s="317"/>
      <c r="D233" s="317"/>
      <c r="E233" s="317"/>
      <c r="F233" s="323" t="s">
        <v>478</v>
      </c>
      <c r="G233" s="322" t="s">
        <v>42</v>
      </c>
      <c r="H233" s="305"/>
      <c r="I233" s="441"/>
      <c r="J233" s="87"/>
      <c r="K233" s="362"/>
      <c r="L233" s="133" t="s">
        <v>75</v>
      </c>
      <c r="M233" s="129" t="s">
        <v>605</v>
      </c>
      <c r="N233" s="129" t="s">
        <v>298</v>
      </c>
      <c r="O233" s="116">
        <v>137700</v>
      </c>
      <c r="P233" s="115">
        <v>147600</v>
      </c>
      <c r="Q233" s="115">
        <v>147600</v>
      </c>
      <c r="R233" s="115">
        <v>147600</v>
      </c>
    </row>
    <row r="234" spans="1:18" s="109" customFormat="1" ht="42.75" customHeight="1" x14ac:dyDescent="0.2">
      <c r="A234" s="317"/>
      <c r="B234" s="317"/>
      <c r="C234" s="317"/>
      <c r="D234" s="317"/>
      <c r="E234" s="317"/>
      <c r="F234" s="324"/>
      <c r="G234" s="322"/>
      <c r="H234" s="325" t="s">
        <v>622</v>
      </c>
      <c r="I234" s="439" t="s">
        <v>42</v>
      </c>
      <c r="J234" s="323"/>
      <c r="K234" s="360" t="s">
        <v>532</v>
      </c>
      <c r="L234" s="133" t="s">
        <v>47</v>
      </c>
      <c r="M234" s="171" t="s">
        <v>534</v>
      </c>
      <c r="N234" s="360" t="s">
        <v>297</v>
      </c>
      <c r="O234" s="116"/>
      <c r="P234" s="115">
        <v>936000</v>
      </c>
      <c r="Q234" s="115">
        <v>936000</v>
      </c>
      <c r="R234" s="115">
        <v>936000</v>
      </c>
    </row>
    <row r="235" spans="1:18" s="109" customFormat="1" ht="51" customHeight="1" x14ac:dyDescent="0.2">
      <c r="A235" s="317"/>
      <c r="B235" s="317"/>
      <c r="C235" s="317"/>
      <c r="D235" s="317"/>
      <c r="E235" s="317"/>
      <c r="F235" s="320" t="s">
        <v>479</v>
      </c>
      <c r="G235" s="322" t="s">
        <v>42</v>
      </c>
      <c r="H235" s="322"/>
      <c r="I235" s="440"/>
      <c r="J235" s="343"/>
      <c r="K235" s="361"/>
      <c r="L235" s="133" t="s">
        <v>51</v>
      </c>
      <c r="M235" s="171" t="s">
        <v>567</v>
      </c>
      <c r="N235" s="361"/>
      <c r="O235" s="116"/>
      <c r="P235" s="115">
        <v>3295600</v>
      </c>
      <c r="Q235" s="115">
        <v>3295600</v>
      </c>
      <c r="R235" s="115">
        <v>3295600</v>
      </c>
    </row>
    <row r="236" spans="1:18" s="109" customFormat="1" ht="51.75" customHeight="1" x14ac:dyDescent="0.2">
      <c r="A236" s="317"/>
      <c r="B236" s="317"/>
      <c r="C236" s="317"/>
      <c r="D236" s="317"/>
      <c r="E236" s="317"/>
      <c r="F236" s="321"/>
      <c r="G236" s="322"/>
      <c r="H236" s="322"/>
      <c r="I236" s="440"/>
      <c r="J236" s="343"/>
      <c r="K236" s="361"/>
      <c r="L236" s="133" t="s">
        <v>59</v>
      </c>
      <c r="M236" s="171" t="s">
        <v>567</v>
      </c>
      <c r="N236" s="362"/>
      <c r="O236" s="116"/>
      <c r="P236" s="116">
        <v>296400</v>
      </c>
      <c r="Q236" s="116">
        <v>296400</v>
      </c>
      <c r="R236" s="115">
        <v>296400</v>
      </c>
    </row>
    <row r="237" spans="1:18" s="109" customFormat="1" ht="48" customHeight="1" x14ac:dyDescent="0.2">
      <c r="A237" s="317"/>
      <c r="B237" s="317"/>
      <c r="C237" s="317"/>
      <c r="D237" s="317"/>
      <c r="E237" s="317"/>
      <c r="F237" s="323" t="s">
        <v>480</v>
      </c>
      <c r="G237" s="322" t="s">
        <v>42</v>
      </c>
      <c r="H237" s="322"/>
      <c r="I237" s="440"/>
      <c r="J237" s="343"/>
      <c r="K237" s="361"/>
      <c r="L237" s="133" t="s">
        <v>66</v>
      </c>
      <c r="M237" s="171" t="s">
        <v>567</v>
      </c>
      <c r="N237" s="133" t="s">
        <v>297</v>
      </c>
      <c r="O237" s="116">
        <v>4506000</v>
      </c>
      <c r="P237" s="115">
        <v>72000</v>
      </c>
      <c r="Q237" s="115">
        <v>72000</v>
      </c>
      <c r="R237" s="115">
        <v>72000</v>
      </c>
    </row>
    <row r="238" spans="1:18" s="109" customFormat="1" ht="40.5" customHeight="1" x14ac:dyDescent="0.2">
      <c r="A238" s="307"/>
      <c r="B238" s="307"/>
      <c r="C238" s="307"/>
      <c r="D238" s="307"/>
      <c r="E238" s="307"/>
      <c r="F238" s="324"/>
      <c r="G238" s="322"/>
      <c r="H238" s="322"/>
      <c r="I238" s="441"/>
      <c r="J238" s="324"/>
      <c r="K238" s="362"/>
      <c r="L238" s="133" t="s">
        <v>102</v>
      </c>
      <c r="M238" s="133" t="s">
        <v>568</v>
      </c>
      <c r="N238" s="133" t="s">
        <v>326</v>
      </c>
      <c r="O238" s="116">
        <v>775877.85</v>
      </c>
      <c r="P238" s="115">
        <v>1204936</v>
      </c>
      <c r="Q238" s="115">
        <v>1204936</v>
      </c>
      <c r="R238" s="115">
        <v>1204936</v>
      </c>
    </row>
    <row r="239" spans="1:18" s="109" customFormat="1" ht="191.25" customHeight="1" x14ac:dyDescent="0.2">
      <c r="A239" s="383" t="s">
        <v>203</v>
      </c>
      <c r="B239" s="316" t="s">
        <v>204</v>
      </c>
      <c r="C239" s="316" t="s">
        <v>205</v>
      </c>
      <c r="D239" s="316" t="s">
        <v>270</v>
      </c>
      <c r="E239" s="316" t="s">
        <v>271</v>
      </c>
      <c r="F239" s="88" t="s">
        <v>467</v>
      </c>
      <c r="G239" s="99" t="s">
        <v>42</v>
      </c>
      <c r="H239" s="306" t="s">
        <v>622</v>
      </c>
      <c r="I239" s="316" t="s">
        <v>42</v>
      </c>
      <c r="J239" s="316" t="s">
        <v>15</v>
      </c>
      <c r="K239" s="346" t="s">
        <v>530</v>
      </c>
      <c r="L239" s="346" t="s">
        <v>102</v>
      </c>
      <c r="M239" s="346" t="s">
        <v>569</v>
      </c>
      <c r="N239" s="132" t="s">
        <v>295</v>
      </c>
      <c r="O239" s="117">
        <v>3113369.28</v>
      </c>
      <c r="P239" s="115">
        <v>4185611</v>
      </c>
      <c r="Q239" s="115">
        <v>4494386</v>
      </c>
      <c r="R239" s="115">
        <v>4722651</v>
      </c>
    </row>
    <row r="240" spans="1:18" s="109" customFormat="1" ht="163.5" customHeight="1" x14ac:dyDescent="0.2">
      <c r="A240" s="384"/>
      <c r="B240" s="307"/>
      <c r="C240" s="307"/>
      <c r="D240" s="307"/>
      <c r="E240" s="307"/>
      <c r="F240" s="88" t="s">
        <v>468</v>
      </c>
      <c r="G240" s="88" t="s">
        <v>42</v>
      </c>
      <c r="H240" s="307"/>
      <c r="I240" s="307"/>
      <c r="J240" s="307"/>
      <c r="K240" s="347"/>
      <c r="L240" s="347"/>
      <c r="M240" s="347"/>
      <c r="N240" s="37" t="s">
        <v>326</v>
      </c>
      <c r="O240" s="38">
        <v>494394.15</v>
      </c>
      <c r="P240" s="168">
        <v>1623683</v>
      </c>
      <c r="Q240" s="150">
        <v>1301908</v>
      </c>
      <c r="R240" s="150">
        <v>3061443</v>
      </c>
    </row>
    <row r="241" spans="1:18" s="7" customFormat="1" ht="38.25" customHeight="1" x14ac:dyDescent="0.2">
      <c r="A241" s="5" t="s">
        <v>206</v>
      </c>
      <c r="B241" s="6" t="s">
        <v>207</v>
      </c>
      <c r="C241" s="6" t="s">
        <v>208</v>
      </c>
      <c r="D241" s="6" t="s">
        <v>270</v>
      </c>
      <c r="E241" s="6" t="s">
        <v>271</v>
      </c>
      <c r="F241" s="6" t="s">
        <v>463</v>
      </c>
      <c r="G241" s="6" t="s">
        <v>42</v>
      </c>
      <c r="H241" s="105"/>
      <c r="I241" s="6" t="s">
        <v>42</v>
      </c>
      <c r="J241" s="6">
        <v>31</v>
      </c>
      <c r="K241" s="23" t="s">
        <v>530</v>
      </c>
      <c r="L241" s="23" t="s">
        <v>209</v>
      </c>
      <c r="M241" s="23" t="s">
        <v>570</v>
      </c>
      <c r="N241" s="23" t="s">
        <v>286</v>
      </c>
      <c r="O241" s="27">
        <v>35000</v>
      </c>
      <c r="P241" s="27">
        <v>71000</v>
      </c>
      <c r="Q241" s="27">
        <v>78000</v>
      </c>
      <c r="R241" s="27">
        <v>78000</v>
      </c>
    </row>
    <row r="242" spans="1:18" s="7" customFormat="1" ht="96.75" customHeight="1" x14ac:dyDescent="0.2">
      <c r="A242" s="5" t="s">
        <v>210</v>
      </c>
      <c r="B242" s="6" t="s">
        <v>211</v>
      </c>
      <c r="C242" s="6" t="s">
        <v>212</v>
      </c>
      <c r="D242" s="6" t="s">
        <v>270</v>
      </c>
      <c r="E242" s="6" t="s">
        <v>271</v>
      </c>
      <c r="F242" s="6" t="s">
        <v>469</v>
      </c>
      <c r="G242" s="6" t="s">
        <v>42</v>
      </c>
      <c r="H242" s="105"/>
      <c r="I242" s="105" t="s">
        <v>42</v>
      </c>
      <c r="J242" s="6">
        <v>53</v>
      </c>
      <c r="K242" s="23" t="s">
        <v>530</v>
      </c>
      <c r="L242" s="23" t="s">
        <v>213</v>
      </c>
      <c r="M242" s="23" t="s">
        <v>571</v>
      </c>
      <c r="N242" s="23" t="s">
        <v>286</v>
      </c>
      <c r="O242" s="27">
        <v>90359.94</v>
      </c>
      <c r="P242" s="27">
        <v>127743.1</v>
      </c>
      <c r="Q242" s="27">
        <v>114968.79</v>
      </c>
      <c r="R242" s="27">
        <v>102194.48</v>
      </c>
    </row>
    <row r="243" spans="1:18" ht="48.4" customHeight="1" x14ac:dyDescent="0.2">
      <c r="A243" s="13" t="s">
        <v>214</v>
      </c>
      <c r="B243" s="1" t="s">
        <v>215</v>
      </c>
      <c r="C243" s="1" t="s">
        <v>216</v>
      </c>
      <c r="D243" s="1" t="s">
        <v>0</v>
      </c>
      <c r="E243" s="1" t="s">
        <v>0</v>
      </c>
      <c r="F243" s="1" t="s">
        <v>0</v>
      </c>
      <c r="G243" s="1" t="s">
        <v>0</v>
      </c>
      <c r="H243" s="1" t="s">
        <v>0</v>
      </c>
      <c r="I243" s="1" t="s">
        <v>0</v>
      </c>
      <c r="J243" s="1" t="s">
        <v>0</v>
      </c>
      <c r="K243" s="22"/>
      <c r="L243" s="22"/>
      <c r="M243" s="22"/>
      <c r="N243" s="22"/>
      <c r="O243" s="8">
        <f>O244+O246+O248</f>
        <v>160569857</v>
      </c>
      <c r="P243" s="8">
        <f t="shared" ref="P243:R243" si="21">P244+P246+P248</f>
        <v>157493251</v>
      </c>
      <c r="Q243" s="8">
        <f t="shared" si="21"/>
        <v>157493251</v>
      </c>
      <c r="R243" s="8">
        <f t="shared" si="21"/>
        <v>157493251</v>
      </c>
    </row>
    <row r="244" spans="1:18" s="7" customFormat="1" ht="144" customHeight="1" x14ac:dyDescent="0.2">
      <c r="A244" s="379" t="s">
        <v>217</v>
      </c>
      <c r="B244" s="6" t="s">
        <v>218</v>
      </c>
      <c r="C244" s="380" t="s">
        <v>219</v>
      </c>
      <c r="D244" s="6" t="s">
        <v>270</v>
      </c>
      <c r="E244" s="6" t="s">
        <v>271</v>
      </c>
      <c r="F244" s="6" t="s">
        <v>46</v>
      </c>
      <c r="G244" s="6" t="s">
        <v>42</v>
      </c>
      <c r="H244" s="306" t="s">
        <v>622</v>
      </c>
      <c r="I244" s="313" t="s">
        <v>42</v>
      </c>
      <c r="J244" s="313" t="s">
        <v>11</v>
      </c>
      <c r="K244" s="311" t="s">
        <v>532</v>
      </c>
      <c r="L244" s="311" t="s">
        <v>51</v>
      </c>
      <c r="M244" s="311" t="s">
        <v>572</v>
      </c>
      <c r="N244" s="311" t="s">
        <v>297</v>
      </c>
      <c r="O244" s="300">
        <v>54229939.899999999</v>
      </c>
      <c r="P244" s="300">
        <v>52620126</v>
      </c>
      <c r="Q244" s="300">
        <v>52620126</v>
      </c>
      <c r="R244" s="300">
        <v>52620126</v>
      </c>
    </row>
    <row r="245" spans="1:18" ht="144" customHeight="1" x14ac:dyDescent="0.2">
      <c r="A245" s="379" t="s">
        <v>0</v>
      </c>
      <c r="B245" s="1" t="s">
        <v>218</v>
      </c>
      <c r="C245" s="380" t="s">
        <v>0</v>
      </c>
      <c r="D245" s="11" t="s">
        <v>483</v>
      </c>
      <c r="E245" s="1" t="s">
        <v>42</v>
      </c>
      <c r="F245" s="11" t="s">
        <v>484</v>
      </c>
      <c r="G245" s="11" t="s">
        <v>485</v>
      </c>
      <c r="H245" s="307"/>
      <c r="I245" s="314"/>
      <c r="J245" s="314"/>
      <c r="K245" s="312"/>
      <c r="L245" s="312"/>
      <c r="M245" s="312"/>
      <c r="N245" s="312"/>
      <c r="O245" s="301"/>
      <c r="P245" s="301"/>
      <c r="Q245" s="301"/>
      <c r="R245" s="301"/>
    </row>
    <row r="246" spans="1:18" s="7" customFormat="1" ht="84" customHeight="1" x14ac:dyDescent="0.2">
      <c r="A246" s="379" t="s">
        <v>220</v>
      </c>
      <c r="B246" s="6" t="s">
        <v>221</v>
      </c>
      <c r="C246" s="380" t="s">
        <v>222</v>
      </c>
      <c r="D246" s="6" t="s">
        <v>270</v>
      </c>
      <c r="E246" s="6" t="s">
        <v>271</v>
      </c>
      <c r="F246" s="313" t="s">
        <v>46</v>
      </c>
      <c r="G246" s="313" t="s">
        <v>42</v>
      </c>
      <c r="H246" s="306" t="s">
        <v>622</v>
      </c>
      <c r="I246" s="313" t="s">
        <v>42</v>
      </c>
      <c r="J246" s="313" t="s">
        <v>11</v>
      </c>
      <c r="K246" s="311" t="s">
        <v>532</v>
      </c>
      <c r="L246" s="311" t="s">
        <v>51</v>
      </c>
      <c r="M246" s="311" t="s">
        <v>572</v>
      </c>
      <c r="N246" s="311" t="s">
        <v>297</v>
      </c>
      <c r="O246" s="300">
        <v>55010133.600000001</v>
      </c>
      <c r="P246" s="300">
        <v>53868844</v>
      </c>
      <c r="Q246" s="300">
        <v>53868844</v>
      </c>
      <c r="R246" s="300">
        <v>53868844</v>
      </c>
    </row>
    <row r="247" spans="1:18" ht="192.75" customHeight="1" x14ac:dyDescent="0.2">
      <c r="A247" s="379" t="s">
        <v>0</v>
      </c>
      <c r="B247" s="1" t="s">
        <v>221</v>
      </c>
      <c r="C247" s="380" t="s">
        <v>0</v>
      </c>
      <c r="D247" s="11" t="s">
        <v>432</v>
      </c>
      <c r="E247" s="1" t="s">
        <v>42</v>
      </c>
      <c r="F247" s="314"/>
      <c r="G247" s="314"/>
      <c r="H247" s="307"/>
      <c r="I247" s="314"/>
      <c r="J247" s="314"/>
      <c r="K247" s="312"/>
      <c r="L247" s="312"/>
      <c r="M247" s="312"/>
      <c r="N247" s="312"/>
      <c r="O247" s="301"/>
      <c r="P247" s="301"/>
      <c r="Q247" s="301"/>
      <c r="R247" s="301"/>
    </row>
    <row r="248" spans="1:18" s="7" customFormat="1" ht="66.75" customHeight="1" x14ac:dyDescent="0.2">
      <c r="A248" s="379" t="s">
        <v>223</v>
      </c>
      <c r="B248" s="6" t="s">
        <v>224</v>
      </c>
      <c r="C248" s="380" t="s">
        <v>225</v>
      </c>
      <c r="D248" s="138" t="s">
        <v>270</v>
      </c>
      <c r="E248" s="138" t="s">
        <v>271</v>
      </c>
      <c r="F248" s="320" t="s">
        <v>46</v>
      </c>
      <c r="G248" s="318" t="s">
        <v>42</v>
      </c>
      <c r="H248" s="306" t="s">
        <v>622</v>
      </c>
      <c r="I248" s="313" t="s">
        <v>0</v>
      </c>
      <c r="J248" s="313" t="s">
        <v>11</v>
      </c>
      <c r="K248" s="311" t="s">
        <v>532</v>
      </c>
      <c r="L248" s="311" t="s">
        <v>47</v>
      </c>
      <c r="M248" s="311" t="s">
        <v>573</v>
      </c>
      <c r="N248" s="311" t="s">
        <v>297</v>
      </c>
      <c r="O248" s="300">
        <v>51329783.5</v>
      </c>
      <c r="P248" s="300">
        <v>51004281</v>
      </c>
      <c r="Q248" s="300">
        <v>51004281</v>
      </c>
      <c r="R248" s="300">
        <v>51004281</v>
      </c>
    </row>
    <row r="249" spans="1:18" ht="222" customHeight="1" x14ac:dyDescent="0.2">
      <c r="A249" s="379" t="s">
        <v>0</v>
      </c>
      <c r="B249" s="1" t="s">
        <v>224</v>
      </c>
      <c r="C249" s="380" t="s">
        <v>0</v>
      </c>
      <c r="D249" s="136" t="s">
        <v>52</v>
      </c>
      <c r="E249" s="136" t="s">
        <v>42</v>
      </c>
      <c r="F249" s="321"/>
      <c r="G249" s="319"/>
      <c r="H249" s="307"/>
      <c r="I249" s="314"/>
      <c r="J249" s="314"/>
      <c r="K249" s="312"/>
      <c r="L249" s="312"/>
      <c r="M249" s="312"/>
      <c r="N249" s="312"/>
      <c r="O249" s="301"/>
      <c r="P249" s="301"/>
      <c r="Q249" s="301"/>
      <c r="R249" s="301"/>
    </row>
    <row r="250" spans="1:18" ht="72.75" customHeight="1" x14ac:dyDescent="0.2">
      <c r="A250" s="16" t="s">
        <v>226</v>
      </c>
      <c r="B250" s="1" t="s">
        <v>227</v>
      </c>
      <c r="C250" s="1" t="s">
        <v>228</v>
      </c>
      <c r="D250" s="1" t="s">
        <v>0</v>
      </c>
      <c r="E250" s="1" t="s">
        <v>0</v>
      </c>
      <c r="F250" s="1" t="s">
        <v>0</v>
      </c>
      <c r="G250" s="1" t="s">
        <v>0</v>
      </c>
      <c r="H250" s="1" t="s">
        <v>0</v>
      </c>
      <c r="I250" s="1" t="s">
        <v>0</v>
      </c>
      <c r="J250" s="1" t="s">
        <v>0</v>
      </c>
      <c r="K250" s="22"/>
      <c r="L250" s="22"/>
      <c r="M250" s="22"/>
      <c r="N250" s="22"/>
      <c r="O250" s="9">
        <f>O251+O252+O256</f>
        <v>15170977</v>
      </c>
      <c r="P250" s="9">
        <f>P251+P252+P256</f>
        <v>8525034</v>
      </c>
      <c r="Q250" s="9">
        <f t="shared" ref="Q250:R250" si="22">Q251+Q252+Q256</f>
        <v>2803019</v>
      </c>
      <c r="R250" s="9">
        <f t="shared" si="22"/>
        <v>2866541</v>
      </c>
    </row>
    <row r="251" spans="1:18" s="7" customFormat="1" ht="36" customHeight="1" x14ac:dyDescent="0.2">
      <c r="A251" s="5" t="s">
        <v>229</v>
      </c>
      <c r="B251" s="6" t="s">
        <v>230</v>
      </c>
      <c r="C251" s="6" t="s">
        <v>231</v>
      </c>
      <c r="D251" s="6" t="s">
        <v>270</v>
      </c>
      <c r="E251" s="6" t="s">
        <v>42</v>
      </c>
      <c r="F251" s="6" t="s">
        <v>487</v>
      </c>
      <c r="G251" s="6" t="s">
        <v>42</v>
      </c>
      <c r="H251" s="306" t="s">
        <v>622</v>
      </c>
      <c r="I251" s="6" t="s">
        <v>0</v>
      </c>
      <c r="J251" s="138" t="s">
        <v>168</v>
      </c>
      <c r="K251" s="23" t="s">
        <v>557</v>
      </c>
      <c r="L251" s="23">
        <v>1401</v>
      </c>
      <c r="M251" s="23" t="s">
        <v>558</v>
      </c>
      <c r="N251" s="23">
        <v>511</v>
      </c>
      <c r="O251" s="27">
        <v>920000</v>
      </c>
      <c r="P251" s="27">
        <v>1001100</v>
      </c>
      <c r="Q251" s="27">
        <v>1001100</v>
      </c>
      <c r="R251" s="27">
        <v>1001100</v>
      </c>
    </row>
    <row r="252" spans="1:18" s="112" customFormat="1" ht="140.25" customHeight="1" x14ac:dyDescent="0.2">
      <c r="A252" s="156" t="s">
        <v>232</v>
      </c>
      <c r="B252" s="103" t="s">
        <v>233</v>
      </c>
      <c r="C252" s="103" t="s">
        <v>234</v>
      </c>
      <c r="D252" s="157" t="s">
        <v>0</v>
      </c>
      <c r="E252" s="157" t="s">
        <v>0</v>
      </c>
      <c r="F252" s="157" t="s">
        <v>0</v>
      </c>
      <c r="G252" s="157" t="s">
        <v>0</v>
      </c>
      <c r="H252" s="307"/>
      <c r="I252" s="103" t="s">
        <v>0</v>
      </c>
      <c r="J252" s="139" t="s">
        <v>168</v>
      </c>
      <c r="K252" s="21"/>
      <c r="L252" s="21"/>
      <c r="M252" s="21"/>
      <c r="N252" s="21"/>
      <c r="O252" s="158">
        <f>O253+O255</f>
        <v>1509237</v>
      </c>
      <c r="P252" s="158">
        <f t="shared" ref="P252:R252" si="23">P253+P255</f>
        <v>1724234</v>
      </c>
      <c r="Q252" s="158">
        <f t="shared" si="23"/>
        <v>1801919</v>
      </c>
      <c r="R252" s="158">
        <f t="shared" si="23"/>
        <v>1865441</v>
      </c>
    </row>
    <row r="253" spans="1:18" s="112" customFormat="1" ht="93.75" customHeight="1" x14ac:dyDescent="0.2">
      <c r="A253" s="381" t="s">
        <v>235</v>
      </c>
      <c r="B253" s="103" t="s">
        <v>236</v>
      </c>
      <c r="C253" s="382" t="s">
        <v>237</v>
      </c>
      <c r="D253" s="101" t="s">
        <v>497</v>
      </c>
      <c r="E253" s="102" t="s">
        <v>42</v>
      </c>
      <c r="F253" s="396" t="s">
        <v>447</v>
      </c>
      <c r="G253" s="391" t="s">
        <v>42</v>
      </c>
      <c r="H253" s="306" t="s">
        <v>622</v>
      </c>
      <c r="I253" s="437" t="s">
        <v>42</v>
      </c>
      <c r="J253" s="363" t="s">
        <v>168</v>
      </c>
      <c r="K253" s="345" t="s">
        <v>530</v>
      </c>
      <c r="L253" s="345" t="s">
        <v>181</v>
      </c>
      <c r="M253" s="345" t="s">
        <v>556</v>
      </c>
      <c r="N253" s="345" t="s">
        <v>284</v>
      </c>
      <c r="O253" s="435">
        <v>1509237</v>
      </c>
      <c r="P253" s="435">
        <v>1724234</v>
      </c>
      <c r="Q253" s="435">
        <v>1801919</v>
      </c>
      <c r="R253" s="435">
        <v>1865441</v>
      </c>
    </row>
    <row r="254" spans="1:18" s="109" customFormat="1" ht="19.5" customHeight="1" x14ac:dyDescent="0.2">
      <c r="A254" s="381" t="s">
        <v>0</v>
      </c>
      <c r="B254" s="88" t="s">
        <v>236</v>
      </c>
      <c r="C254" s="382" t="s">
        <v>0</v>
      </c>
      <c r="D254" s="127" t="s">
        <v>496</v>
      </c>
      <c r="E254" s="127" t="s">
        <v>42</v>
      </c>
      <c r="F254" s="396"/>
      <c r="G254" s="391"/>
      <c r="H254" s="307"/>
      <c r="I254" s="438"/>
      <c r="J254" s="356"/>
      <c r="K254" s="347"/>
      <c r="L254" s="347"/>
      <c r="M254" s="347"/>
      <c r="N254" s="347"/>
      <c r="O254" s="436"/>
      <c r="P254" s="436"/>
      <c r="Q254" s="436"/>
      <c r="R254" s="436"/>
    </row>
    <row r="255" spans="1:18" s="109" customFormat="1" ht="0.75" hidden="1" customHeight="1" x14ac:dyDescent="0.2">
      <c r="A255" s="107" t="s">
        <v>238</v>
      </c>
      <c r="B255" s="88" t="s">
        <v>239</v>
      </c>
      <c r="C255" s="88" t="s">
        <v>240</v>
      </c>
      <c r="D255" s="99" t="s">
        <v>270</v>
      </c>
      <c r="E255" s="99" t="s">
        <v>42</v>
      </c>
      <c r="F255" s="99" t="s">
        <v>494</v>
      </c>
      <c r="G255" s="99" t="s">
        <v>42</v>
      </c>
      <c r="H255" s="306" t="s">
        <v>622</v>
      </c>
      <c r="I255" s="88" t="s">
        <v>0</v>
      </c>
      <c r="J255" s="88" t="s">
        <v>168</v>
      </c>
      <c r="K255" s="37"/>
      <c r="L255" s="37"/>
      <c r="M255" s="37"/>
      <c r="N255" s="37"/>
      <c r="O255" s="38"/>
      <c r="P255" s="38"/>
      <c r="Q255" s="38"/>
      <c r="R255" s="38"/>
    </row>
    <row r="256" spans="1:18" ht="34.5" customHeight="1" x14ac:dyDescent="0.2">
      <c r="A256" s="13" t="s">
        <v>241</v>
      </c>
      <c r="B256" s="1" t="s">
        <v>242</v>
      </c>
      <c r="C256" s="1" t="s">
        <v>243</v>
      </c>
      <c r="D256" s="1" t="s">
        <v>0</v>
      </c>
      <c r="E256" s="1" t="s">
        <v>0</v>
      </c>
      <c r="F256" s="1" t="s">
        <v>0</v>
      </c>
      <c r="G256" s="1" t="s">
        <v>0</v>
      </c>
      <c r="H256" s="307"/>
      <c r="I256" s="1" t="s">
        <v>0</v>
      </c>
      <c r="J256" s="136" t="s">
        <v>168</v>
      </c>
      <c r="K256" s="22"/>
      <c r="L256" s="22"/>
      <c r="M256" s="22"/>
      <c r="N256" s="22"/>
      <c r="O256" s="8">
        <f>O257+O262</f>
        <v>12741740</v>
      </c>
      <c r="P256" s="8">
        <f>P257+P262</f>
        <v>5799700</v>
      </c>
      <c r="Q256" s="8">
        <f t="shared" ref="Q256:R256" si="24">Q257+Q262</f>
        <v>0</v>
      </c>
      <c r="R256" s="8">
        <f t="shared" si="24"/>
        <v>0</v>
      </c>
    </row>
    <row r="257" spans="1:18" ht="91.5" hidden="1" customHeight="1" x14ac:dyDescent="0.2">
      <c r="A257" s="14" t="s">
        <v>244</v>
      </c>
      <c r="B257" s="1" t="s">
        <v>245</v>
      </c>
      <c r="C257" s="1" t="s">
        <v>246</v>
      </c>
      <c r="D257" s="1" t="s">
        <v>0</v>
      </c>
      <c r="E257" s="1" t="s">
        <v>0</v>
      </c>
      <c r="F257" s="1" t="s">
        <v>0</v>
      </c>
      <c r="G257" s="1" t="s">
        <v>0</v>
      </c>
      <c r="H257" s="1" t="s">
        <v>0</v>
      </c>
      <c r="I257" s="1" t="s">
        <v>0</v>
      </c>
      <c r="J257" s="136" t="s">
        <v>168</v>
      </c>
      <c r="K257" s="22"/>
      <c r="L257" s="22"/>
      <c r="M257" s="22"/>
      <c r="N257" s="22"/>
      <c r="O257" s="4"/>
      <c r="P257" s="4"/>
      <c r="Q257" s="4"/>
      <c r="R257" s="4"/>
    </row>
    <row r="258" spans="1:18" s="7" customFormat="1" ht="24" hidden="1" customHeight="1" x14ac:dyDescent="0.2">
      <c r="A258" s="5" t="s">
        <v>247</v>
      </c>
      <c r="B258" s="6" t="s">
        <v>248</v>
      </c>
      <c r="C258" s="6" t="s">
        <v>249</v>
      </c>
      <c r="D258" s="6" t="s">
        <v>270</v>
      </c>
      <c r="E258" s="105" t="s">
        <v>488</v>
      </c>
      <c r="F258" s="6" t="s">
        <v>0</v>
      </c>
      <c r="G258" s="6" t="s">
        <v>0</v>
      </c>
      <c r="H258" s="306" t="s">
        <v>622</v>
      </c>
      <c r="I258" s="105" t="s">
        <v>42</v>
      </c>
      <c r="J258" s="138" t="s">
        <v>0</v>
      </c>
      <c r="K258" s="23" t="s">
        <v>530</v>
      </c>
      <c r="L258" s="23" t="s">
        <v>138</v>
      </c>
      <c r="M258" s="23" t="s">
        <v>281</v>
      </c>
      <c r="N258" s="23" t="s">
        <v>283</v>
      </c>
      <c r="O258" s="27"/>
      <c r="P258" s="27"/>
      <c r="Q258" s="27"/>
      <c r="R258" s="27"/>
    </row>
    <row r="259" spans="1:18" s="7" customFormat="1" ht="39" hidden="1" customHeight="1" x14ac:dyDescent="0.2">
      <c r="A259" s="5" t="s">
        <v>250</v>
      </c>
      <c r="B259" s="6" t="s">
        <v>251</v>
      </c>
      <c r="C259" s="6" t="s">
        <v>252</v>
      </c>
      <c r="D259" s="6" t="s">
        <v>270</v>
      </c>
      <c r="E259" s="105" t="s">
        <v>488</v>
      </c>
      <c r="F259" s="6" t="s">
        <v>0</v>
      </c>
      <c r="G259" s="6" t="s">
        <v>0</v>
      </c>
      <c r="H259" s="307"/>
      <c r="I259" s="6" t="s">
        <v>42</v>
      </c>
      <c r="J259" s="138" t="s">
        <v>0</v>
      </c>
      <c r="K259" s="23" t="s">
        <v>530</v>
      </c>
      <c r="L259" s="23" t="s">
        <v>253</v>
      </c>
      <c r="M259" s="23" t="s">
        <v>393</v>
      </c>
      <c r="N259" s="23" t="s">
        <v>283</v>
      </c>
      <c r="O259" s="27"/>
      <c r="P259" s="27"/>
      <c r="Q259" s="27"/>
      <c r="R259" s="27"/>
    </row>
    <row r="260" spans="1:18" s="7" customFormat="1" ht="13.5" hidden="1" customHeight="1" x14ac:dyDescent="0.2">
      <c r="A260" s="5" t="s">
        <v>254</v>
      </c>
      <c r="B260" s="6" t="s">
        <v>255</v>
      </c>
      <c r="C260" s="6" t="s">
        <v>256</v>
      </c>
      <c r="D260" s="6" t="s">
        <v>270</v>
      </c>
      <c r="E260" s="105" t="s">
        <v>488</v>
      </c>
      <c r="F260" s="6" t="s">
        <v>493</v>
      </c>
      <c r="G260" s="6" t="s">
        <v>0</v>
      </c>
      <c r="H260" s="105" t="s">
        <v>492</v>
      </c>
      <c r="I260" s="105" t="s">
        <v>42</v>
      </c>
      <c r="J260" s="6" t="s">
        <v>0</v>
      </c>
      <c r="K260" s="23" t="s">
        <v>530</v>
      </c>
      <c r="L260" s="23" t="s">
        <v>94</v>
      </c>
      <c r="M260" s="23" t="s">
        <v>282</v>
      </c>
      <c r="N260" s="23">
        <v>540</v>
      </c>
      <c r="O260" s="27"/>
      <c r="P260" s="27"/>
      <c r="Q260" s="27"/>
      <c r="R260" s="27"/>
    </row>
    <row r="261" spans="1:18" s="7" customFormat="1" ht="13.5" hidden="1" customHeight="1" x14ac:dyDescent="0.2">
      <c r="A261" s="5" t="s">
        <v>99</v>
      </c>
      <c r="B261" s="6" t="s">
        <v>257</v>
      </c>
      <c r="C261" s="6" t="s">
        <v>258</v>
      </c>
      <c r="D261" s="6" t="s">
        <v>270</v>
      </c>
      <c r="E261" s="6" t="s">
        <v>488</v>
      </c>
      <c r="F261" s="6" t="s">
        <v>0</v>
      </c>
      <c r="G261" s="6" t="s">
        <v>0</v>
      </c>
      <c r="H261" s="306" t="s">
        <v>622</v>
      </c>
      <c r="I261" s="105" t="s">
        <v>42</v>
      </c>
      <c r="J261" s="6" t="s">
        <v>0</v>
      </c>
      <c r="K261" s="23" t="s">
        <v>530</v>
      </c>
      <c r="L261" s="23" t="s">
        <v>259</v>
      </c>
      <c r="M261" s="23" t="s">
        <v>390</v>
      </c>
      <c r="N261" s="23">
        <v>540</v>
      </c>
      <c r="O261" s="27"/>
      <c r="P261" s="27"/>
      <c r="Q261" s="27"/>
      <c r="R261" s="27"/>
    </row>
    <row r="262" spans="1:18" ht="24.75" customHeight="1" x14ac:dyDescent="0.2">
      <c r="A262" s="14" t="s">
        <v>260</v>
      </c>
      <c r="B262" s="1" t="s">
        <v>261</v>
      </c>
      <c r="C262" s="1" t="s">
        <v>262</v>
      </c>
      <c r="D262" s="1" t="s">
        <v>0</v>
      </c>
      <c r="E262" s="1" t="s">
        <v>0</v>
      </c>
      <c r="F262" s="1" t="s">
        <v>0</v>
      </c>
      <c r="G262" s="1" t="s">
        <v>0</v>
      </c>
      <c r="H262" s="307"/>
      <c r="I262" s="1" t="s">
        <v>0</v>
      </c>
      <c r="J262" s="1" t="s">
        <v>168</v>
      </c>
      <c r="K262" s="22"/>
      <c r="L262" s="22"/>
      <c r="M262" s="22"/>
      <c r="N262" s="22"/>
      <c r="O262" s="4">
        <f>O263</f>
        <v>12741740</v>
      </c>
      <c r="P262" s="4">
        <f>P263</f>
        <v>5799700</v>
      </c>
      <c r="Q262" s="4">
        <f t="shared" ref="Q262:R262" si="25">Q263</f>
        <v>0</v>
      </c>
      <c r="R262" s="4">
        <f t="shared" si="25"/>
        <v>0</v>
      </c>
    </row>
    <row r="263" spans="1:18" s="7" customFormat="1" ht="39" customHeight="1" x14ac:dyDescent="0.2">
      <c r="A263" s="5" t="s">
        <v>263</v>
      </c>
      <c r="B263" s="6" t="s">
        <v>264</v>
      </c>
      <c r="C263" s="6" t="s">
        <v>265</v>
      </c>
      <c r="D263" s="6" t="s">
        <v>270</v>
      </c>
      <c r="E263" s="6" t="s">
        <v>42</v>
      </c>
      <c r="F263" s="6" t="s">
        <v>487</v>
      </c>
      <c r="G263" s="6" t="s">
        <v>0</v>
      </c>
      <c r="H263" s="306" t="s">
        <v>622</v>
      </c>
      <c r="I263" s="6" t="s">
        <v>42</v>
      </c>
      <c r="J263" s="6" t="s">
        <v>0</v>
      </c>
      <c r="K263" s="23" t="s">
        <v>557</v>
      </c>
      <c r="L263" s="23">
        <v>1402</v>
      </c>
      <c r="M263" s="23" t="s">
        <v>559</v>
      </c>
      <c r="N263" s="23">
        <v>512</v>
      </c>
      <c r="O263" s="27">
        <v>12741740</v>
      </c>
      <c r="P263" s="27">
        <v>5799700</v>
      </c>
      <c r="Q263" s="27"/>
      <c r="R263" s="27"/>
    </row>
    <row r="264" spans="1:18" s="7" customFormat="1" ht="51.75" customHeight="1" x14ac:dyDescent="0.2">
      <c r="A264" s="245" t="s">
        <v>620</v>
      </c>
      <c r="B264" s="246"/>
      <c r="C264" s="246">
        <v>2400</v>
      </c>
      <c r="D264" s="246"/>
      <c r="E264" s="246"/>
      <c r="F264" s="246"/>
      <c r="G264" s="246"/>
      <c r="H264" s="307"/>
      <c r="I264" s="246"/>
      <c r="J264" s="246"/>
      <c r="K264" s="22" t="s">
        <v>557</v>
      </c>
      <c r="L264" s="22" t="s">
        <v>152</v>
      </c>
      <c r="M264" s="22" t="s">
        <v>621</v>
      </c>
      <c r="N264" s="22" t="s">
        <v>300</v>
      </c>
      <c r="O264" s="27"/>
      <c r="P264" s="27"/>
      <c r="Q264" s="27">
        <v>3577187.5</v>
      </c>
      <c r="R264" s="27">
        <v>7763650</v>
      </c>
    </row>
    <row r="265" spans="1:18" ht="24.75" customHeight="1" x14ac:dyDescent="0.2">
      <c r="A265" s="13" t="s">
        <v>266</v>
      </c>
      <c r="B265" s="1" t="s">
        <v>14</v>
      </c>
      <c r="C265" s="1" t="s">
        <v>267</v>
      </c>
      <c r="D265" s="1" t="s">
        <v>0</v>
      </c>
      <c r="E265" s="1" t="s">
        <v>0</v>
      </c>
      <c r="F265" s="1" t="s">
        <v>0</v>
      </c>
      <c r="G265" s="1" t="s">
        <v>0</v>
      </c>
      <c r="H265" s="1" t="s">
        <v>0</v>
      </c>
      <c r="I265" s="1" t="s">
        <v>0</v>
      </c>
      <c r="J265" s="1" t="s">
        <v>0</v>
      </c>
      <c r="K265" s="22"/>
      <c r="L265" s="22"/>
      <c r="M265" s="22"/>
      <c r="N265" s="22"/>
      <c r="O265" s="216">
        <f>O10+O141+O200+O243</f>
        <v>434876669.13000005</v>
      </c>
      <c r="P265" s="216">
        <f>P10+P141+P200+P243</f>
        <v>559794355.55999994</v>
      </c>
      <c r="Q265" s="216">
        <f>Q10+Q141+Q200+Q243</f>
        <v>440310587.17000002</v>
      </c>
      <c r="R265" s="216">
        <f>R10+R141+R200+R243</f>
        <v>470832607.63999999</v>
      </c>
    </row>
    <row r="266" spans="1:18" ht="24.75" customHeight="1" x14ac:dyDescent="0.2">
      <c r="A266" s="12" t="s">
        <v>268</v>
      </c>
      <c r="B266" s="1" t="s">
        <v>14</v>
      </c>
      <c r="C266" s="1" t="s">
        <v>269</v>
      </c>
      <c r="D266" s="1" t="s">
        <v>0</v>
      </c>
      <c r="E266" s="1" t="s">
        <v>0</v>
      </c>
      <c r="F266" s="1" t="s">
        <v>0</v>
      </c>
      <c r="G266" s="1" t="s">
        <v>0</v>
      </c>
      <c r="H266" s="1" t="s">
        <v>0</v>
      </c>
      <c r="I266" s="1" t="s">
        <v>0</v>
      </c>
      <c r="J266" s="1" t="s">
        <v>0</v>
      </c>
      <c r="K266" s="22"/>
      <c r="L266" s="22"/>
      <c r="M266" s="22"/>
      <c r="N266" s="22"/>
      <c r="O266" s="217">
        <f>O265+O250</f>
        <v>450047646.13000005</v>
      </c>
      <c r="P266" s="217">
        <f>P265+P250</f>
        <v>568319389.55999994</v>
      </c>
      <c r="Q266" s="217">
        <f>Q265+Q250+Q264</f>
        <v>446690793.67000002</v>
      </c>
      <c r="R266" s="217">
        <f>R265+R250+R264</f>
        <v>481462798.63999999</v>
      </c>
    </row>
    <row r="268" spans="1:18" hidden="1" x14ac:dyDescent="0.2">
      <c r="P268" s="10">
        <f>382945705.51-P266</f>
        <v>-185373684.04999995</v>
      </c>
    </row>
    <row r="269" spans="1:18" hidden="1" x14ac:dyDescent="0.2"/>
    <row r="270" spans="1:18" hidden="1" x14ac:dyDescent="0.2">
      <c r="O270">
        <v>327291985.54000002</v>
      </c>
      <c r="P270">
        <v>382004159.13999999</v>
      </c>
      <c r="Q270">
        <v>284937300.91000003</v>
      </c>
      <c r="R270">
        <v>262559068.88</v>
      </c>
    </row>
    <row r="271" spans="1:18" hidden="1" x14ac:dyDescent="0.2">
      <c r="O271" s="19">
        <f>O266-O270</f>
        <v>122755660.59000003</v>
      </c>
      <c r="P271" s="19">
        <f t="shared" ref="P271:R271" si="26">P266-P270</f>
        <v>186315230.41999996</v>
      </c>
      <c r="Q271" s="19">
        <f t="shared" si="26"/>
        <v>161753492.75999999</v>
      </c>
      <c r="R271" s="19">
        <f t="shared" si="26"/>
        <v>218903729.75999999</v>
      </c>
    </row>
    <row r="272" spans="1:18" hidden="1" x14ac:dyDescent="0.2"/>
    <row r="273" spans="11:18" hidden="1" x14ac:dyDescent="0.2"/>
    <row r="274" spans="11:18" hidden="1" x14ac:dyDescent="0.2"/>
    <row r="275" spans="11:18" hidden="1" x14ac:dyDescent="0.2"/>
    <row r="276" spans="11:18" hidden="1" x14ac:dyDescent="0.2"/>
    <row r="277" spans="11:18" hidden="1" x14ac:dyDescent="0.2"/>
    <row r="278" spans="11:18" hidden="1" x14ac:dyDescent="0.2">
      <c r="Q278" s="19" t="e">
        <f>3069759.15-Q282</f>
        <v>#REF!</v>
      </c>
      <c r="R278" s="19" t="e">
        <f>6116343.18-R282</f>
        <v>#REF!</v>
      </c>
    </row>
    <row r="279" spans="11:18" hidden="1" x14ac:dyDescent="0.2"/>
    <row r="280" spans="11:18" hidden="1" x14ac:dyDescent="0.2">
      <c r="L280" s="63" t="s">
        <v>328</v>
      </c>
      <c r="O280" s="19" t="e">
        <f>O16+O67+O69+O135+O136+O139+O144+O145+O146+O147+O148+O149+O150+O151+O152+O153+O154+O161+O163+O164+O165+O168+O169+O173+O174+O175+O177+O178+O179+O181+O182+O183+O184+O188+O189+O190+O191+O194+O195+O199+#REF!+O209+O212+O218+O219+O255</f>
        <v>#REF!</v>
      </c>
      <c r="P280" s="19" t="e">
        <f>P16+P67+P69+P135+P136+P139+P144+P145+P146+P147+P148+P149+P150+P151+P152+P153+P154+P161+P162+P163+P164+P165+P168+P169+P173+P174+P175+P177+P178+P179+P181+P182+P183+P184+P188+P189+P190+P191+P194+P195+P199+#REF!+P204+P209+P212+P213+P215+P218+P219+P220+P221+P222+P223+P224+P255</f>
        <v>#REF!</v>
      </c>
      <c r="Q280" s="19" t="e">
        <f>Q16+Q67+Q69+Q135+Q136+Q139+Q144+Q145+Q146+Q147+Q148+Q149+Q150+Q151+Q152+Q153+Q154+Q161+Q162+Q163+Q164+Q165+Q168+Q169+Q173+Q174+Q175+Q177+Q178+Q179+Q181+Q182+Q183+Q184+Q188+Q189+Q190+Q191+Q194+Q195+Q199+#REF!+Q204+Q209+Q212+Q213+Q215+Q218+Q219+Q220+Q221+Q222+Q223+Q224+Q255</f>
        <v>#REF!</v>
      </c>
      <c r="R280" s="19" t="e">
        <f>R16+R67+R69+R135+R136+R139+R144+R145+R146+R147+R148+R149+R150+R151+R152+R153+R154+R161+R162+R163+R164+R165+R168+R169+R173+R174+R175+R177+R178+R179+R181+R182+R183+R184+R188+R189+R190+R191+R194+R195+R199+#REF!+R204+R209+R212+R213+R215+R218+R219+R220+R221+R222+R223+R224+R255</f>
        <v>#REF!</v>
      </c>
    </row>
    <row r="281" spans="11:18" hidden="1" x14ac:dyDescent="0.2">
      <c r="K281"/>
      <c r="O281" s="7">
        <v>34602339.600000001</v>
      </c>
      <c r="P281" s="7">
        <v>37904100</v>
      </c>
      <c r="Q281" s="7">
        <v>32674331.149999999</v>
      </c>
      <c r="R281" s="7">
        <v>35720566.18</v>
      </c>
    </row>
    <row r="282" spans="11:18" hidden="1" x14ac:dyDescent="0.2">
      <c r="K282"/>
      <c r="O282" s="19" t="e">
        <f>O281-O280</f>
        <v>#REF!</v>
      </c>
      <c r="P282" s="81" t="e">
        <f t="shared" ref="P282:R282" si="27">P281-P280</f>
        <v>#REF!</v>
      </c>
      <c r="Q282" s="81" t="e">
        <f t="shared" si="27"/>
        <v>#REF!</v>
      </c>
      <c r="R282" s="81" t="e">
        <f t="shared" si="27"/>
        <v>#REF!</v>
      </c>
    </row>
    <row r="283" spans="11:18" hidden="1" x14ac:dyDescent="0.2">
      <c r="K283"/>
      <c r="L283" s="63" t="s">
        <v>329</v>
      </c>
      <c r="O283" s="19">
        <f>O205+O253</f>
        <v>2012314</v>
      </c>
      <c r="P283" s="19">
        <f>P205+P253</f>
        <v>2298968</v>
      </c>
      <c r="Q283" s="19">
        <f>Q205+Q253</f>
        <v>2402558</v>
      </c>
      <c r="R283" s="19">
        <f>R205+R253</f>
        <v>2487252</v>
      </c>
    </row>
    <row r="284" spans="11:18" hidden="1" x14ac:dyDescent="0.2">
      <c r="K284"/>
      <c r="O284" s="7">
        <v>1818707</v>
      </c>
      <c r="P284" s="7">
        <v>1901934.4</v>
      </c>
      <c r="Q284" s="7">
        <v>1963505.6</v>
      </c>
      <c r="R284" s="7">
        <v>2030214.4</v>
      </c>
    </row>
    <row r="285" spans="11:18" hidden="1" x14ac:dyDescent="0.2">
      <c r="K285"/>
      <c r="O285" s="17">
        <f>O284-O283</f>
        <v>-193607</v>
      </c>
      <c r="P285" s="17">
        <f t="shared" ref="P285:R285" si="28">P284-P283</f>
        <v>-397033.60000000009</v>
      </c>
      <c r="Q285" s="17">
        <f t="shared" si="28"/>
        <v>-439052.39999999991</v>
      </c>
      <c r="R285" s="17">
        <f t="shared" si="28"/>
        <v>-457037.60000000009</v>
      </c>
    </row>
    <row r="286" spans="11:18" hidden="1" x14ac:dyDescent="0.2">
      <c r="K286"/>
      <c r="L286" s="63" t="s">
        <v>332</v>
      </c>
      <c r="O286" s="19">
        <f>O118</f>
        <v>3946661.08</v>
      </c>
      <c r="P286" s="19">
        <f>P118</f>
        <v>4209920</v>
      </c>
      <c r="Q286" s="19">
        <f>Q118</f>
        <v>3483000</v>
      </c>
      <c r="R286" s="19">
        <f>R118</f>
        <v>3483000</v>
      </c>
    </row>
    <row r="287" spans="11:18" hidden="1" x14ac:dyDescent="0.2">
      <c r="K287"/>
      <c r="O287" s="7">
        <v>3340009.57</v>
      </c>
      <c r="P287" s="7">
        <v>3466328.28</v>
      </c>
      <c r="Q287" s="7">
        <v>2720300</v>
      </c>
      <c r="R287" s="7">
        <v>2720300</v>
      </c>
    </row>
    <row r="288" spans="11:18" hidden="1" x14ac:dyDescent="0.2">
      <c r="K288"/>
      <c r="O288" s="19">
        <f>O287-O286</f>
        <v>-606651.51000000024</v>
      </c>
      <c r="P288" s="81">
        <f t="shared" ref="P288:R288" si="29">P287-P286</f>
        <v>-743591.7200000002</v>
      </c>
      <c r="Q288" s="81">
        <f t="shared" si="29"/>
        <v>-762700</v>
      </c>
      <c r="R288" s="81">
        <f t="shared" si="29"/>
        <v>-762700</v>
      </c>
    </row>
    <row r="289" spans="1:18" hidden="1" x14ac:dyDescent="0.2">
      <c r="K289"/>
      <c r="L289" s="63" t="s">
        <v>333</v>
      </c>
      <c r="O289" s="19">
        <f>O70+O107+O124+O213+O221+O222+O242+O259+O260</f>
        <v>5351535.4800000004</v>
      </c>
      <c r="P289" s="19">
        <f>P70+P107+P124+P242+P259+P260</f>
        <v>4044945.88</v>
      </c>
      <c r="Q289" s="19">
        <f>Q70+Q107+Q124+Q242+Q259+Q260</f>
        <v>475430.44999999995</v>
      </c>
      <c r="R289" s="19">
        <f>R70+R107+R124+R242+R259+R260</f>
        <v>3930057.54</v>
      </c>
    </row>
    <row r="290" spans="1:18" hidden="1" x14ac:dyDescent="0.2">
      <c r="K290"/>
      <c r="O290" s="7">
        <v>10655639.84</v>
      </c>
      <c r="P290" s="7">
        <v>12554588.77</v>
      </c>
      <c r="Q290" s="7">
        <v>9163063.4800000004</v>
      </c>
      <c r="R290" s="7">
        <v>9121963.4800000004</v>
      </c>
    </row>
    <row r="291" spans="1:18" hidden="1" x14ac:dyDescent="0.2">
      <c r="K291"/>
      <c r="O291" s="19">
        <f>O290-O289</f>
        <v>5304104.3599999994</v>
      </c>
      <c r="P291" s="81">
        <f t="shared" ref="P291:R291" si="30">P290-P289</f>
        <v>8509642.8900000006</v>
      </c>
      <c r="Q291" s="81">
        <f t="shared" si="30"/>
        <v>8687633.0300000012</v>
      </c>
      <c r="R291" s="81">
        <f t="shared" si="30"/>
        <v>5191905.9400000004</v>
      </c>
    </row>
    <row r="292" spans="1:18" hidden="1" x14ac:dyDescent="0.2">
      <c r="K292"/>
      <c r="L292" s="63" t="s">
        <v>334</v>
      </c>
      <c r="O292" s="19">
        <f>O73+O92+O108+O115+O176+O258+O261</f>
        <v>12525051.699999999</v>
      </c>
      <c r="P292" s="19">
        <f>P73+P92+P108+P115+P176+P258+P261</f>
        <v>8137672.3700000001</v>
      </c>
      <c r="Q292" s="19">
        <f>Q73+Q92+Q108+Q115+Q176+Q258+Q261</f>
        <v>76600</v>
      </c>
      <c r="R292" s="19">
        <f>R73+R92+R108+R115+R176+R258+R261</f>
        <v>8085106.4199999999</v>
      </c>
    </row>
    <row r="293" spans="1:18" hidden="1" x14ac:dyDescent="0.2">
      <c r="K293"/>
      <c r="O293" s="7">
        <v>21831659.27</v>
      </c>
      <c r="P293" s="7">
        <v>18725776.960000001</v>
      </c>
      <c r="Q293" s="7">
        <v>32064613.43</v>
      </c>
      <c r="R293" s="7">
        <v>4862244.3</v>
      </c>
    </row>
    <row r="294" spans="1:18" hidden="1" x14ac:dyDescent="0.2">
      <c r="K294"/>
      <c r="O294" s="19">
        <f>O293-O292</f>
        <v>9306607.5700000003</v>
      </c>
      <c r="P294" s="81">
        <f t="shared" ref="P294:R294" si="31">P293-P292</f>
        <v>10588104.59</v>
      </c>
      <c r="Q294" s="81">
        <f t="shared" si="31"/>
        <v>31988013.43</v>
      </c>
      <c r="R294" s="81">
        <f t="shared" si="31"/>
        <v>-3222862.12</v>
      </c>
    </row>
    <row r="295" spans="1:18" hidden="1" x14ac:dyDescent="0.2">
      <c r="K295"/>
      <c r="L295" s="63" t="s">
        <v>330</v>
      </c>
      <c r="O295" s="19" t="e">
        <f>O19+O24+O35+O46+O55+O56+O216+#REF!+O105+O159+O160+#REF!+#REF!+O185+O186+O187+O198+O225+O228+O232+O234+O235+O236+O237+O244+O246+O248</f>
        <v>#REF!</v>
      </c>
      <c r="P295" s="19" t="e">
        <f>P19+P24+P35+P46+P55+P56+P216+#REF!+P105+P159+P160+#REF!+#REF!+P185+P186+P187+P198+P225+P228+P232+P234+P235+P236+P237+P244+P246+P248</f>
        <v>#REF!</v>
      </c>
      <c r="Q295" s="19" t="e">
        <f>Q19+Q24+Q35+Q46+Q55+Q56+Q216+#REF!+Q105+Q159+Q160+#REF!+#REF!+Q185+Q186+Q187+Q198+Q225+Q228+Q232+Q234+Q235+Q236+Q237+Q244+Q246+Q248</f>
        <v>#REF!</v>
      </c>
      <c r="R295" s="19" t="e">
        <f>R19+R24+R35+R46+R55+R56+R216+#REF!+R105+R159+R160+#REF!+#REF!+R185+R186+R187+R198+R225+R228+R232+R234+R235+R236+R237+R244+R246+R248</f>
        <v>#REF!</v>
      </c>
    </row>
    <row r="296" spans="1:18" hidden="1" x14ac:dyDescent="0.2">
      <c r="K296"/>
      <c r="O296" s="7">
        <v>203742647.28999999</v>
      </c>
      <c r="P296" s="7">
        <v>253694070.93000001</v>
      </c>
      <c r="Q296" s="7">
        <v>158899364.58000001</v>
      </c>
      <c r="R296" s="7">
        <v>160420507.74000001</v>
      </c>
    </row>
    <row r="297" spans="1:18" hidden="1" x14ac:dyDescent="0.2">
      <c r="A297" s="18" t="s">
        <v>378</v>
      </c>
      <c r="O297" s="73" t="e">
        <f>O296-O295</f>
        <v>#REF!</v>
      </c>
      <c r="P297" s="73" t="e">
        <f t="shared" ref="P297:R297" si="32">P296-P295</f>
        <v>#REF!</v>
      </c>
      <c r="Q297" s="73" t="e">
        <f t="shared" si="32"/>
        <v>#REF!</v>
      </c>
      <c r="R297" s="73" t="e">
        <f t="shared" si="32"/>
        <v>#REF!</v>
      </c>
    </row>
    <row r="298" spans="1:18" hidden="1" x14ac:dyDescent="0.2">
      <c r="L298" s="63" t="s">
        <v>335</v>
      </c>
      <c r="O298" s="19">
        <f>O75+O82+O93+O103+O130+O233</f>
        <v>49106306.129999995</v>
      </c>
      <c r="P298" s="19">
        <f>P75+P82+P93+P103+P130+P233</f>
        <v>38585520.719999999</v>
      </c>
      <c r="Q298" s="19">
        <f>Q75+Q82+Q93+Q103+Q130+Q233</f>
        <v>32601100</v>
      </c>
      <c r="R298" s="19">
        <f>R75+R82+R93+R103+R130+R233</f>
        <v>32596178.740000002</v>
      </c>
    </row>
    <row r="299" spans="1:18" hidden="1" x14ac:dyDescent="0.2">
      <c r="O299" s="7">
        <v>23026477</v>
      </c>
      <c r="P299" s="7">
        <v>24242884</v>
      </c>
      <c r="Q299" s="7">
        <v>20871119</v>
      </c>
      <c r="R299" s="7">
        <v>18653683</v>
      </c>
    </row>
    <row r="300" spans="1:18" hidden="1" x14ac:dyDescent="0.2">
      <c r="O300" s="73">
        <f>O299-O298</f>
        <v>-26079829.129999995</v>
      </c>
      <c r="P300" s="73">
        <f t="shared" ref="P300:R300" si="33">P299-P298</f>
        <v>-14342636.719999999</v>
      </c>
      <c r="Q300" s="73">
        <f t="shared" si="33"/>
        <v>-11729981</v>
      </c>
      <c r="R300" s="73">
        <f t="shared" si="33"/>
        <v>-13942495.740000002</v>
      </c>
    </row>
    <row r="301" spans="1:18" hidden="1" x14ac:dyDescent="0.2">
      <c r="L301" s="63" t="s">
        <v>32</v>
      </c>
      <c r="O301" s="19">
        <f>O12+O116+O196+O202+O215+O216+O223+O224+O225+O228+O229+O230+O238+O239+O240+O241</f>
        <v>11436620.280000001</v>
      </c>
      <c r="P301" s="19">
        <f>P12+P116+P196+P202+P215+P216+P223+P224+P225+P228+P229+P230+P238+P239+P240+P241</f>
        <v>14015758.800000001</v>
      </c>
      <c r="Q301" s="19">
        <f>Q12+Q116+Q196+Q202+Q215+Q216+Q223+Q224+Q225+Q228+Q229+Q230+Q238+Q239+Q240+Q241</f>
        <v>14252402.800000001</v>
      </c>
      <c r="R301" s="19">
        <f>R12+R116+R196+R202+R215+R216+R223+R224+R225+R228+R229+R230+R238+R239+R240+R241</f>
        <v>16240202.800000001</v>
      </c>
    </row>
    <row r="302" spans="1:18" hidden="1" x14ac:dyDescent="0.2">
      <c r="O302" s="7">
        <v>21689789.68</v>
      </c>
      <c r="P302" s="7">
        <v>24161715.800000001</v>
      </c>
      <c r="Q302" s="7">
        <v>23954003.670000002</v>
      </c>
      <c r="R302" s="7">
        <v>26402589.780000001</v>
      </c>
    </row>
    <row r="303" spans="1:18" hidden="1" x14ac:dyDescent="0.2">
      <c r="O303" s="73">
        <f>O302-O301</f>
        <v>10253169.399999999</v>
      </c>
      <c r="P303" s="73">
        <f t="shared" ref="P303:R303" si="34">P302-P301</f>
        <v>10145957</v>
      </c>
      <c r="Q303" s="73">
        <f t="shared" si="34"/>
        <v>9701600.870000001</v>
      </c>
      <c r="R303" s="73">
        <f t="shared" si="34"/>
        <v>10162386.98</v>
      </c>
    </row>
    <row r="304" spans="1:18" hidden="1" x14ac:dyDescent="0.2">
      <c r="L304" s="63" t="s">
        <v>331</v>
      </c>
      <c r="O304" s="19"/>
      <c r="P304" s="19"/>
      <c r="Q304" s="19"/>
      <c r="R304" s="19"/>
    </row>
    <row r="305" spans="15:18" x14ac:dyDescent="0.2">
      <c r="O305" s="7"/>
      <c r="P305" s="7"/>
      <c r="Q305" s="7"/>
      <c r="R305" s="7"/>
    </row>
    <row r="306" spans="15:18" x14ac:dyDescent="0.2">
      <c r="P306" s="10"/>
    </row>
    <row r="308" spans="15:18" x14ac:dyDescent="0.2">
      <c r="P308" s="10"/>
    </row>
  </sheetData>
  <mergeCells count="468">
    <mergeCell ref="H90:H93"/>
    <mergeCell ref="F205:F208"/>
    <mergeCell ref="D205:D206"/>
    <mergeCell ref="J180:J194"/>
    <mergeCell ref="I180:I194"/>
    <mergeCell ref="G180:G194"/>
    <mergeCell ref="H185:H194"/>
    <mergeCell ref="F180:F194"/>
    <mergeCell ref="F196:F197"/>
    <mergeCell ref="G196:G197"/>
    <mergeCell ref="I196:I197"/>
    <mergeCell ref="G130:G133"/>
    <mergeCell ref="H130:H133"/>
    <mergeCell ref="F130:F133"/>
    <mergeCell ref="D130:D133"/>
    <mergeCell ref="E130:E133"/>
    <mergeCell ref="E137:E138"/>
    <mergeCell ref="G137:G138"/>
    <mergeCell ref="J137:J138"/>
    <mergeCell ref="I137:I138"/>
    <mergeCell ref="H176:H184"/>
    <mergeCell ref="J130:J133"/>
    <mergeCell ref="L124:L128"/>
    <mergeCell ref="K124:K128"/>
    <mergeCell ref="M127:M128"/>
    <mergeCell ref="H124:H128"/>
    <mergeCell ref="G124:G128"/>
    <mergeCell ref="F124:F128"/>
    <mergeCell ref="E124:E128"/>
    <mergeCell ref="D160:D175"/>
    <mergeCell ref="I144:I152"/>
    <mergeCell ref="F142:F175"/>
    <mergeCell ref="H144:H152"/>
    <mergeCell ref="H164:H175"/>
    <mergeCell ref="H153:H159"/>
    <mergeCell ref="H160:H163"/>
    <mergeCell ref="G142:G175"/>
    <mergeCell ref="I164:I175"/>
    <mergeCell ref="I160:I163"/>
    <mergeCell ref="I153:I159"/>
    <mergeCell ref="H140:H141"/>
    <mergeCell ref="D124:D128"/>
    <mergeCell ref="J124:J128"/>
    <mergeCell ref="I124:I128"/>
    <mergeCell ref="R253:R254"/>
    <mergeCell ref="Q253:Q254"/>
    <mergeCell ref="P253:P254"/>
    <mergeCell ref="O253:O254"/>
    <mergeCell ref="J234:J238"/>
    <mergeCell ref="G231:G232"/>
    <mergeCell ref="G233:G234"/>
    <mergeCell ref="G237:G238"/>
    <mergeCell ref="G235:G236"/>
    <mergeCell ref="H239:H240"/>
    <mergeCell ref="I239:I240"/>
    <mergeCell ref="I234:I238"/>
    <mergeCell ref="I232:I233"/>
    <mergeCell ref="J239:J240"/>
    <mergeCell ref="K232:K233"/>
    <mergeCell ref="K234:K238"/>
    <mergeCell ref="M239:M240"/>
    <mergeCell ref="L239:L240"/>
    <mergeCell ref="K239:K240"/>
    <mergeCell ref="N234:N236"/>
    <mergeCell ref="R248:R249"/>
    <mergeCell ref="Q248:Q249"/>
    <mergeCell ref="P248:P249"/>
    <mergeCell ref="O248:O249"/>
    <mergeCell ref="G225:G228"/>
    <mergeCell ref="F253:F254"/>
    <mergeCell ref="H253:H254"/>
    <mergeCell ref="G253:G254"/>
    <mergeCell ref="F231:F232"/>
    <mergeCell ref="F233:F234"/>
    <mergeCell ref="I253:I254"/>
    <mergeCell ref="N253:N254"/>
    <mergeCell ref="M253:M254"/>
    <mergeCell ref="L253:L254"/>
    <mergeCell ref="K253:K254"/>
    <mergeCell ref="J253:J254"/>
    <mergeCell ref="N248:N249"/>
    <mergeCell ref="N246:N247"/>
    <mergeCell ref="M246:M247"/>
    <mergeCell ref="L246:L247"/>
    <mergeCell ref="K246:K247"/>
    <mergeCell ref="I225:I228"/>
    <mergeCell ref="C231:C238"/>
    <mergeCell ref="B231:B238"/>
    <mergeCell ref="O202:O203"/>
    <mergeCell ref="N202:N203"/>
    <mergeCell ref="M202:M203"/>
    <mergeCell ref="L202:L203"/>
    <mergeCell ref="K202:K203"/>
    <mergeCell ref="J202:J203"/>
    <mergeCell ref="D211:D216"/>
    <mergeCell ref="E211:E216"/>
    <mergeCell ref="C217:C228"/>
    <mergeCell ref="B217:B228"/>
    <mergeCell ref="H205:H208"/>
    <mergeCell ref="B205:B208"/>
    <mergeCell ref="H211:H216"/>
    <mergeCell ref="G213:G214"/>
    <mergeCell ref="H202:H203"/>
    <mergeCell ref="I202:I203"/>
    <mergeCell ref="D217:D228"/>
    <mergeCell ref="I218:I224"/>
    <mergeCell ref="H225:H228"/>
    <mergeCell ref="G221:G222"/>
    <mergeCell ref="G218:G220"/>
    <mergeCell ref="G223:G224"/>
    <mergeCell ref="R202:R203"/>
    <mergeCell ref="Q202:Q203"/>
    <mergeCell ref="P202:P203"/>
    <mergeCell ref="J118:J123"/>
    <mergeCell ref="I118:I123"/>
    <mergeCell ref="H118:H123"/>
    <mergeCell ref="G118:G123"/>
    <mergeCell ref="F118:F123"/>
    <mergeCell ref="E118:E123"/>
    <mergeCell ref="L130:L133"/>
    <mergeCell ref="K130:K133"/>
    <mergeCell ref="L135:L136"/>
    <mergeCell ref="K168:K169"/>
    <mergeCell ref="M173:M175"/>
    <mergeCell ref="L173:L175"/>
    <mergeCell ref="K173:K175"/>
    <mergeCell ref="K159:K160"/>
    <mergeCell ref="L159:L160"/>
    <mergeCell ref="L161:L165"/>
    <mergeCell ref="K161:K165"/>
    <mergeCell ref="M161:M163"/>
    <mergeCell ref="M137:M138"/>
    <mergeCell ref="M130:M133"/>
    <mergeCell ref="I130:I133"/>
    <mergeCell ref="L82:L89"/>
    <mergeCell ref="K82:K89"/>
    <mergeCell ref="J82:J89"/>
    <mergeCell ref="I82:I89"/>
    <mergeCell ref="H82:H89"/>
    <mergeCell ref="G82:G89"/>
    <mergeCell ref="B108:B113"/>
    <mergeCell ref="F114:F116"/>
    <mergeCell ref="D114:D116"/>
    <mergeCell ref="J114:J116"/>
    <mergeCell ref="I114:I116"/>
    <mergeCell ref="H114:H116"/>
    <mergeCell ref="B114:B116"/>
    <mergeCell ref="E114:E116"/>
    <mergeCell ref="G114:G116"/>
    <mergeCell ref="J108:J113"/>
    <mergeCell ref="I108:I113"/>
    <mergeCell ref="H108:H113"/>
    <mergeCell ref="G108:G113"/>
    <mergeCell ref="F108:F113"/>
    <mergeCell ref="E108:E113"/>
    <mergeCell ref="D108:D113"/>
    <mergeCell ref="J90:J93"/>
    <mergeCell ref="I90:I93"/>
    <mergeCell ref="G90:G93"/>
    <mergeCell ref="F90:F93"/>
    <mergeCell ref="D92:D93"/>
    <mergeCell ref="E92:E93"/>
    <mergeCell ref="E86:E89"/>
    <mergeCell ref="E82:E85"/>
    <mergeCell ref="D75:D78"/>
    <mergeCell ref="E79:E81"/>
    <mergeCell ref="E75:E78"/>
    <mergeCell ref="I66:I73"/>
    <mergeCell ref="H66:H73"/>
    <mergeCell ref="G66:G73"/>
    <mergeCell ref="F66:F73"/>
    <mergeCell ref="E66:E73"/>
    <mergeCell ref="J66:J73"/>
    <mergeCell ref="H79:H81"/>
    <mergeCell ref="F82:F89"/>
    <mergeCell ref="D82:D85"/>
    <mergeCell ref="D86:D89"/>
    <mergeCell ref="F75:F81"/>
    <mergeCell ref="G75:G81"/>
    <mergeCell ref="H75:H78"/>
    <mergeCell ref="J75:J81"/>
    <mergeCell ref="I75:I81"/>
    <mergeCell ref="D79:D81"/>
    <mergeCell ref="D66:D73"/>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37:A138"/>
    <mergeCell ref="C137:C138"/>
    <mergeCell ref="M159:M160"/>
    <mergeCell ref="M57:M63"/>
    <mergeCell ref="L75:L81"/>
    <mergeCell ref="K75:K81"/>
    <mergeCell ref="L19:L23"/>
    <mergeCell ref="K19:K23"/>
    <mergeCell ref="L35:L45"/>
    <mergeCell ref="K35:K45"/>
    <mergeCell ref="L24:L34"/>
    <mergeCell ref="K24:K34"/>
    <mergeCell ref="K108:K113"/>
    <mergeCell ref="K114:K116"/>
    <mergeCell ref="M119:M122"/>
    <mergeCell ref="L118:L123"/>
    <mergeCell ref="K118:K123"/>
    <mergeCell ref="K90:K93"/>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17:A228"/>
    <mergeCell ref="A75:A81"/>
    <mergeCell ref="C75:C81"/>
    <mergeCell ref="A205:A208"/>
    <mergeCell ref="C205:C208"/>
    <mergeCell ref="A82:A89"/>
    <mergeCell ref="C82:C89"/>
    <mergeCell ref="A94:A101"/>
    <mergeCell ref="C94:C101"/>
    <mergeCell ref="A108:A113"/>
    <mergeCell ref="C108:C113"/>
    <mergeCell ref="A114:A116"/>
    <mergeCell ref="C114:C116"/>
    <mergeCell ref="A142:A175"/>
    <mergeCell ref="C142:C175"/>
    <mergeCell ref="C130:C133"/>
    <mergeCell ref="B130:B133"/>
    <mergeCell ref="A130:A133"/>
    <mergeCell ref="A180:A194"/>
    <mergeCell ref="C180:C194"/>
    <mergeCell ref="C178:C179"/>
    <mergeCell ref="B94:B101"/>
    <mergeCell ref="C102:C105"/>
    <mergeCell ref="B137:B138"/>
    <mergeCell ref="A244:A245"/>
    <mergeCell ref="C244:C245"/>
    <mergeCell ref="A246:A247"/>
    <mergeCell ref="C246:C247"/>
    <mergeCell ref="A248:A249"/>
    <mergeCell ref="C248:C249"/>
    <mergeCell ref="A253:A254"/>
    <mergeCell ref="C253:C254"/>
    <mergeCell ref="C239:C240"/>
    <mergeCell ref="B239:B240"/>
    <mergeCell ref="A239:A240"/>
    <mergeCell ref="M95:M96"/>
    <mergeCell ref="M97:M98"/>
    <mergeCell ref="K94:K101"/>
    <mergeCell ref="G102:G105"/>
    <mergeCell ref="F102:F105"/>
    <mergeCell ref="E102:E105"/>
    <mergeCell ref="J102:J105"/>
    <mergeCell ref="I102:I105"/>
    <mergeCell ref="H102:H105"/>
    <mergeCell ref="L94:L99"/>
    <mergeCell ref="D178:D179"/>
    <mergeCell ref="D142:D159"/>
    <mergeCell ref="A24:A34"/>
    <mergeCell ref="J19:J23"/>
    <mergeCell ref="I19:I23"/>
    <mergeCell ref="G24:G34"/>
    <mergeCell ref="F24:F34"/>
    <mergeCell ref="E24:E34"/>
    <mergeCell ref="D24:D34"/>
    <mergeCell ref="I24:I34"/>
    <mergeCell ref="H24:H34"/>
    <mergeCell ref="J24:J34"/>
    <mergeCell ref="D94:D101"/>
    <mergeCell ref="E94:E101"/>
    <mergeCell ref="F94:F101"/>
    <mergeCell ref="J94:J101"/>
    <mergeCell ref="I94:I101"/>
    <mergeCell ref="H94:H101"/>
    <mergeCell ref="G94:G101"/>
    <mergeCell ref="D102:D105"/>
    <mergeCell ref="B102:B105"/>
    <mergeCell ref="J56:J65"/>
    <mergeCell ref="I56:I65"/>
    <mergeCell ref="H56:H65"/>
    <mergeCell ref="A202:A203"/>
    <mergeCell ref="B178:B179"/>
    <mergeCell ref="A211:A216"/>
    <mergeCell ref="L145:L154"/>
    <mergeCell ref="L137:L138"/>
    <mergeCell ref="K137:K138"/>
    <mergeCell ref="D118:D123"/>
    <mergeCell ref="C118:C123"/>
    <mergeCell ref="B118:B123"/>
    <mergeCell ref="I211:I216"/>
    <mergeCell ref="E205:E206"/>
    <mergeCell ref="J205:J208"/>
    <mergeCell ref="A178:A179"/>
    <mergeCell ref="F202:F203"/>
    <mergeCell ref="G202:G203"/>
    <mergeCell ref="G205:G208"/>
    <mergeCell ref="I205:I208"/>
    <mergeCell ref="F213:F214"/>
    <mergeCell ref="E160:E175"/>
    <mergeCell ref="E142:E159"/>
    <mergeCell ref="J142:J175"/>
    <mergeCell ref="K144:K154"/>
    <mergeCell ref="I178:I179"/>
    <mergeCell ref="E178:E179"/>
    <mergeCell ref="B106:B107"/>
    <mergeCell ref="C106:C107"/>
    <mergeCell ref="K57:K65"/>
    <mergeCell ref="L57:L65"/>
    <mergeCell ref="M64:M65"/>
    <mergeCell ref="A231:A238"/>
    <mergeCell ref="M83:M84"/>
    <mergeCell ref="M76:M77"/>
    <mergeCell ref="M145:M152"/>
    <mergeCell ref="M168:M169"/>
    <mergeCell ref="L168:L169"/>
    <mergeCell ref="A134:A136"/>
    <mergeCell ref="F137:F138"/>
    <mergeCell ref="D137:D138"/>
    <mergeCell ref="D180:D184"/>
    <mergeCell ref="D185:D194"/>
    <mergeCell ref="E180:E184"/>
    <mergeCell ref="E185:E194"/>
    <mergeCell ref="F225:F228"/>
    <mergeCell ref="F223:F224"/>
    <mergeCell ref="F221:F222"/>
    <mergeCell ref="C211:C216"/>
    <mergeCell ref="C202:C203"/>
    <mergeCell ref="B211:B216"/>
    <mergeCell ref="O196:O197"/>
    <mergeCell ref="N196:N197"/>
    <mergeCell ref="M196:M197"/>
    <mergeCell ref="L196:L197"/>
    <mergeCell ref="K196:K197"/>
    <mergeCell ref="J196:J197"/>
    <mergeCell ref="A66:A73"/>
    <mergeCell ref="C66:C73"/>
    <mergeCell ref="B66:B73"/>
    <mergeCell ref="A90:A93"/>
    <mergeCell ref="A102:A105"/>
    <mergeCell ref="B75:B81"/>
    <mergeCell ref="A196:A197"/>
    <mergeCell ref="C196:C197"/>
    <mergeCell ref="B196:B197"/>
    <mergeCell ref="C90:C93"/>
    <mergeCell ref="B90:B93"/>
    <mergeCell ref="B142:B175"/>
    <mergeCell ref="C124:C128"/>
    <mergeCell ref="B124:B128"/>
    <mergeCell ref="A124:A128"/>
    <mergeCell ref="A118:A123"/>
    <mergeCell ref="B82:B89"/>
    <mergeCell ref="A106:A107"/>
    <mergeCell ref="F217:F220"/>
    <mergeCell ref="D231:D238"/>
    <mergeCell ref="E231:E238"/>
    <mergeCell ref="D239:D240"/>
    <mergeCell ref="M248:M249"/>
    <mergeCell ref="L248:L249"/>
    <mergeCell ref="K248:K249"/>
    <mergeCell ref="J248:J249"/>
    <mergeCell ref="I246:I247"/>
    <mergeCell ref="G246:G247"/>
    <mergeCell ref="I248:I249"/>
    <mergeCell ref="G248:G249"/>
    <mergeCell ref="F248:F249"/>
    <mergeCell ref="H248:H249"/>
    <mergeCell ref="H246:H247"/>
    <mergeCell ref="F246:F247"/>
    <mergeCell ref="H244:H245"/>
    <mergeCell ref="I244:I245"/>
    <mergeCell ref="E217:E228"/>
    <mergeCell ref="E239:E240"/>
    <mergeCell ref="F235:F236"/>
    <mergeCell ref="F237:F238"/>
    <mergeCell ref="H234:H238"/>
    <mergeCell ref="J246:J247"/>
    <mergeCell ref="R246:R247"/>
    <mergeCell ref="Q246:Q247"/>
    <mergeCell ref="P246:P247"/>
    <mergeCell ref="O246:O247"/>
    <mergeCell ref="H195:H201"/>
    <mergeCell ref="H230:H233"/>
    <mergeCell ref="H255:H256"/>
    <mergeCell ref="H258:H259"/>
    <mergeCell ref="H263:H264"/>
    <mergeCell ref="H261:H262"/>
    <mergeCell ref="H251:H252"/>
    <mergeCell ref="H218:H224"/>
    <mergeCell ref="R244:R245"/>
    <mergeCell ref="Q244:Q245"/>
    <mergeCell ref="P244:P245"/>
    <mergeCell ref="O244:O245"/>
    <mergeCell ref="N244:N245"/>
    <mergeCell ref="M244:M245"/>
    <mergeCell ref="L244:L245"/>
    <mergeCell ref="K244:K245"/>
    <mergeCell ref="J244:J245"/>
    <mergeCell ref="R196:R197"/>
    <mergeCell ref="Q196:Q197"/>
    <mergeCell ref="P196:P197"/>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93" t="s">
        <v>525</v>
      </c>
      <c r="B1" s="393"/>
      <c r="C1" s="393"/>
      <c r="D1" s="393"/>
      <c r="E1" s="393"/>
      <c r="F1" s="393"/>
      <c r="G1" s="393"/>
      <c r="H1" s="393"/>
      <c r="I1" s="393"/>
      <c r="J1" s="393"/>
      <c r="K1" s="393"/>
      <c r="L1" s="393"/>
      <c r="M1" s="393"/>
      <c r="N1" s="393"/>
      <c r="O1" s="393"/>
      <c r="P1" s="393"/>
      <c r="Q1" s="393"/>
      <c r="R1" s="393"/>
    </row>
    <row r="2" spans="1:18" ht="12.75" customHeight="1" x14ac:dyDescent="0.2">
      <c r="A2" s="393" t="s">
        <v>0</v>
      </c>
      <c r="B2" s="393"/>
      <c r="C2" s="393"/>
      <c r="D2" s="393"/>
      <c r="E2" s="393"/>
      <c r="F2" s="393"/>
      <c r="G2" s="393"/>
      <c r="H2" s="393"/>
      <c r="I2" s="393"/>
      <c r="J2" s="393"/>
      <c r="K2" s="393"/>
      <c r="L2" s="393"/>
      <c r="M2" s="393"/>
      <c r="N2" s="393"/>
      <c r="O2" s="393"/>
      <c r="P2" s="393"/>
      <c r="Q2" s="393"/>
      <c r="R2" s="393"/>
    </row>
    <row r="3" spans="1:18" ht="12.75" customHeight="1" x14ac:dyDescent="0.2">
      <c r="A3" s="394" t="s">
        <v>0</v>
      </c>
      <c r="B3" s="394"/>
      <c r="C3" s="394"/>
      <c r="D3" s="394"/>
      <c r="E3" s="394"/>
      <c r="F3" s="394"/>
      <c r="G3" s="394"/>
      <c r="H3" s="394"/>
      <c r="I3" s="394"/>
      <c r="J3" s="394"/>
      <c r="K3" s="394"/>
      <c r="L3" s="394"/>
      <c r="M3" s="394"/>
      <c r="N3" s="394"/>
      <c r="O3" s="394"/>
      <c r="P3" s="394"/>
      <c r="Q3" s="394"/>
      <c r="R3" s="394"/>
    </row>
    <row r="4" spans="1:18" ht="22.5" customHeight="1" x14ac:dyDescent="0.2">
      <c r="A4" s="357" t="s">
        <v>1</v>
      </c>
      <c r="B4" s="357" t="s">
        <v>2</v>
      </c>
      <c r="C4" s="357" t="s">
        <v>3</v>
      </c>
      <c r="D4" s="395" t="s">
        <v>424</v>
      </c>
      <c r="E4" s="357"/>
      <c r="F4" s="357"/>
      <c r="G4" s="357"/>
      <c r="H4" s="357"/>
      <c r="I4" s="357"/>
      <c r="J4" s="357" t="s">
        <v>4</v>
      </c>
      <c r="K4" s="404" t="s">
        <v>274</v>
      </c>
      <c r="L4" s="405"/>
      <c r="M4" s="405"/>
      <c r="N4" s="406"/>
      <c r="O4" s="407" t="s">
        <v>279</v>
      </c>
      <c r="P4" s="455" t="s">
        <v>399</v>
      </c>
      <c r="Q4" s="396" t="s">
        <v>400</v>
      </c>
      <c r="R4" s="396"/>
    </row>
    <row r="5" spans="1:18" ht="22.9" customHeight="1" x14ac:dyDescent="0.2">
      <c r="A5" s="357" t="s">
        <v>0</v>
      </c>
      <c r="B5" s="357" t="s">
        <v>0</v>
      </c>
      <c r="C5" s="357" t="s">
        <v>0</v>
      </c>
      <c r="D5" s="397" t="s">
        <v>5</v>
      </c>
      <c r="E5" s="398"/>
      <c r="F5" s="399" t="s">
        <v>427</v>
      </c>
      <c r="G5" s="398"/>
      <c r="H5" s="399" t="s">
        <v>428</v>
      </c>
      <c r="I5" s="398"/>
      <c r="J5" s="357" t="s">
        <v>0</v>
      </c>
      <c r="K5" s="20" t="s">
        <v>275</v>
      </c>
      <c r="L5" s="20" t="s">
        <v>276</v>
      </c>
      <c r="M5" s="20" t="s">
        <v>277</v>
      </c>
      <c r="N5" s="20" t="s">
        <v>278</v>
      </c>
      <c r="O5" s="408"/>
      <c r="P5" s="401"/>
      <c r="Q5" s="396"/>
      <c r="R5" s="396"/>
    </row>
    <row r="6" spans="1:18" ht="33.75" customHeight="1" x14ac:dyDescent="0.2">
      <c r="A6" s="357" t="s">
        <v>0</v>
      </c>
      <c r="B6" s="357" t="s">
        <v>0</v>
      </c>
      <c r="C6" s="382" t="s">
        <v>0</v>
      </c>
      <c r="D6" s="396" t="s">
        <v>425</v>
      </c>
      <c r="E6" s="396" t="s">
        <v>426</v>
      </c>
      <c r="F6" s="396" t="s">
        <v>425</v>
      </c>
      <c r="G6" s="396" t="s">
        <v>426</v>
      </c>
      <c r="H6" s="396" t="s">
        <v>425</v>
      </c>
      <c r="I6" s="396" t="s">
        <v>426</v>
      </c>
      <c r="J6" s="357" t="s">
        <v>0</v>
      </c>
      <c r="K6" s="21"/>
      <c r="L6" s="21"/>
      <c r="M6" s="21"/>
      <c r="N6" s="21"/>
      <c r="O6" s="408"/>
      <c r="P6" s="401"/>
      <c r="Q6" s="396" t="s">
        <v>401</v>
      </c>
      <c r="R6" s="396" t="s">
        <v>402</v>
      </c>
    </row>
    <row r="7" spans="1:18" ht="28.5" customHeight="1" x14ac:dyDescent="0.2">
      <c r="A7" s="357" t="s">
        <v>0</v>
      </c>
      <c r="B7" s="357" t="s">
        <v>0</v>
      </c>
      <c r="C7" s="382" t="s">
        <v>0</v>
      </c>
      <c r="D7" s="396"/>
      <c r="E7" s="391"/>
      <c r="F7" s="396"/>
      <c r="G7" s="391"/>
      <c r="H7" s="396"/>
      <c r="I7" s="391"/>
      <c r="J7" s="357" t="s">
        <v>0</v>
      </c>
      <c r="K7" s="21"/>
      <c r="L7" s="21"/>
      <c r="M7" s="21"/>
      <c r="N7" s="21"/>
      <c r="O7" s="215" t="s">
        <v>280</v>
      </c>
      <c r="P7" s="402"/>
      <c r="Q7" s="396"/>
      <c r="R7" s="396"/>
    </row>
    <row r="8" spans="1:18" ht="13.5" customHeight="1" x14ac:dyDescent="0.2">
      <c r="A8" s="201" t="s">
        <v>6</v>
      </c>
      <c r="B8" s="201" t="s">
        <v>7</v>
      </c>
      <c r="C8" s="201" t="s">
        <v>8</v>
      </c>
      <c r="D8" s="203" t="s">
        <v>9</v>
      </c>
      <c r="E8" s="203" t="s">
        <v>10</v>
      </c>
      <c r="F8" s="201" t="s">
        <v>12</v>
      </c>
      <c r="G8" s="201" t="s">
        <v>13</v>
      </c>
      <c r="H8" s="201" t="s">
        <v>22</v>
      </c>
      <c r="I8" s="201" t="s">
        <v>23</v>
      </c>
      <c r="J8" s="201" t="s">
        <v>24</v>
      </c>
      <c r="K8" s="22"/>
      <c r="L8" s="22"/>
      <c r="M8" s="22"/>
      <c r="N8" s="22"/>
      <c r="O8" s="26"/>
      <c r="P8" s="26"/>
      <c r="Q8" s="72"/>
      <c r="R8" s="72"/>
    </row>
    <row r="9" spans="1:18" ht="85.5" customHeight="1" x14ac:dyDescent="0.2">
      <c r="A9" s="12" t="s">
        <v>30</v>
      </c>
      <c r="B9" s="201" t="s">
        <v>31</v>
      </c>
      <c r="C9" s="201" t="s">
        <v>32</v>
      </c>
      <c r="D9" s="11"/>
      <c r="E9" s="11"/>
      <c r="F9" s="201" t="s">
        <v>0</v>
      </c>
      <c r="G9" s="201" t="s">
        <v>0</v>
      </c>
      <c r="H9" s="201" t="s">
        <v>0</v>
      </c>
      <c r="I9" s="201" t="s">
        <v>0</v>
      </c>
      <c r="J9" s="201"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1" t="s">
        <v>34</v>
      </c>
      <c r="C10" s="201" t="s">
        <v>35</v>
      </c>
      <c r="D10" s="11"/>
      <c r="E10" s="201"/>
      <c r="F10" s="201" t="s">
        <v>0</v>
      </c>
      <c r="G10" s="201" t="s">
        <v>0</v>
      </c>
      <c r="H10" s="201" t="s">
        <v>0</v>
      </c>
      <c r="I10" s="201" t="s">
        <v>0</v>
      </c>
      <c r="J10" s="201"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1" t="s">
        <v>37</v>
      </c>
      <c r="C11" s="201" t="s">
        <v>38</v>
      </c>
      <c r="D11" s="11"/>
      <c r="E11" s="201"/>
      <c r="F11" s="201" t="s">
        <v>0</v>
      </c>
      <c r="G11" s="201" t="s">
        <v>0</v>
      </c>
      <c r="H11" s="201" t="s">
        <v>0</v>
      </c>
      <c r="I11" s="201" t="s">
        <v>0</v>
      </c>
      <c r="J11" s="201"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13" t="s">
        <v>39</v>
      </c>
      <c r="B12" s="313" t="s">
        <v>40</v>
      </c>
      <c r="C12" s="313" t="s">
        <v>41</v>
      </c>
      <c r="D12" s="313" t="s">
        <v>270</v>
      </c>
      <c r="E12" s="313" t="s">
        <v>271</v>
      </c>
      <c r="F12" s="313" t="s">
        <v>437</v>
      </c>
      <c r="G12" s="313" t="s">
        <v>42</v>
      </c>
      <c r="H12" s="313" t="s">
        <v>429</v>
      </c>
      <c r="I12" s="313" t="s">
        <v>42</v>
      </c>
      <c r="J12" s="313" t="s">
        <v>17</v>
      </c>
      <c r="K12" s="23" t="s">
        <v>285</v>
      </c>
      <c r="L12" s="23" t="s">
        <v>209</v>
      </c>
      <c r="M12" s="23" t="s">
        <v>291</v>
      </c>
      <c r="N12" s="23" t="s">
        <v>292</v>
      </c>
      <c r="O12" s="27">
        <v>170000</v>
      </c>
      <c r="P12" s="27">
        <f>20000+60000</f>
        <v>80000</v>
      </c>
      <c r="Q12" s="27"/>
      <c r="R12" s="27"/>
    </row>
    <row r="13" spans="1:18" s="7" customFormat="1" ht="61.5" customHeight="1" x14ac:dyDescent="0.2">
      <c r="A13" s="314"/>
      <c r="B13" s="314"/>
      <c r="C13" s="314"/>
      <c r="D13" s="314"/>
      <c r="E13" s="314"/>
      <c r="F13" s="314"/>
      <c r="G13" s="314"/>
      <c r="H13" s="314"/>
      <c r="I13" s="314"/>
      <c r="J13" s="314"/>
      <c r="K13" s="176" t="s">
        <v>290</v>
      </c>
      <c r="L13" s="176" t="s">
        <v>299</v>
      </c>
      <c r="M13" s="176" t="s">
        <v>291</v>
      </c>
      <c r="N13" s="176" t="s">
        <v>300</v>
      </c>
      <c r="O13" s="27">
        <v>0</v>
      </c>
      <c r="P13" s="27">
        <f>980000-60000</f>
        <v>920000</v>
      </c>
      <c r="Q13" s="27"/>
      <c r="R13" s="27"/>
    </row>
    <row r="14" spans="1:18" s="7" customFormat="1" ht="74.25" customHeight="1" x14ac:dyDescent="0.2">
      <c r="A14" s="313" t="s">
        <v>43</v>
      </c>
      <c r="B14" s="313" t="s">
        <v>44</v>
      </c>
      <c r="C14" s="313" t="s">
        <v>45</v>
      </c>
      <c r="D14" s="313" t="s">
        <v>270</v>
      </c>
      <c r="E14" s="313" t="s">
        <v>271</v>
      </c>
      <c r="F14" s="313" t="s">
        <v>431</v>
      </c>
      <c r="G14" s="313" t="s">
        <v>42</v>
      </c>
      <c r="H14" s="313" t="s">
        <v>506</v>
      </c>
      <c r="I14" s="313" t="s">
        <v>0</v>
      </c>
      <c r="J14" s="336" t="s">
        <v>11</v>
      </c>
      <c r="K14" s="373" t="s">
        <v>293</v>
      </c>
      <c r="L14" s="373" t="s">
        <v>47</v>
      </c>
      <c r="M14" s="200" t="s">
        <v>289</v>
      </c>
      <c r="N14" s="200" t="s">
        <v>289</v>
      </c>
      <c r="O14" s="40">
        <f>SUM(O15:O18)</f>
        <v>12548487.949999999</v>
      </c>
      <c r="P14" s="40">
        <f>SUM(P15:P18)</f>
        <v>10954654</v>
      </c>
      <c r="Q14" s="40">
        <f>SUM(Q15:Q18)</f>
        <v>8721147</v>
      </c>
      <c r="R14" s="40">
        <f>SUM(R15:R18)</f>
        <v>10083300</v>
      </c>
    </row>
    <row r="15" spans="1:18" s="17" customFormat="1" ht="24" customHeight="1" x14ac:dyDescent="0.2">
      <c r="A15" s="334"/>
      <c r="B15" s="334"/>
      <c r="C15" s="334"/>
      <c r="D15" s="334"/>
      <c r="E15" s="334"/>
      <c r="F15" s="334"/>
      <c r="G15" s="334"/>
      <c r="H15" s="334"/>
      <c r="I15" s="334"/>
      <c r="J15" s="337"/>
      <c r="K15" s="373"/>
      <c r="L15" s="373"/>
      <c r="M15" s="200" t="s">
        <v>367</v>
      </c>
      <c r="N15" s="200" t="s">
        <v>297</v>
      </c>
      <c r="O15" s="40">
        <f>7880654+2210457</f>
        <v>10091111</v>
      </c>
      <c r="P15" s="40">
        <v>10381100</v>
      </c>
      <c r="Q15" s="40">
        <f>7414185+1228847</f>
        <v>8643032</v>
      </c>
      <c r="R15" s="40">
        <f>9005185+1000000</f>
        <v>10005185</v>
      </c>
    </row>
    <row r="16" spans="1:18" s="17" customFormat="1" ht="24" customHeight="1" x14ac:dyDescent="0.2">
      <c r="A16" s="334"/>
      <c r="B16" s="334"/>
      <c r="C16" s="334"/>
      <c r="D16" s="334"/>
      <c r="E16" s="334"/>
      <c r="F16" s="334"/>
      <c r="G16" s="334"/>
      <c r="H16" s="334"/>
      <c r="I16" s="334"/>
      <c r="J16" s="337"/>
      <c r="K16" s="373"/>
      <c r="L16" s="373"/>
      <c r="M16" s="200" t="s">
        <v>368</v>
      </c>
      <c r="N16" s="200" t="s">
        <v>298</v>
      </c>
      <c r="O16" s="40">
        <v>226505</v>
      </c>
      <c r="P16" s="40">
        <f>86922+242988</f>
        <v>329910</v>
      </c>
      <c r="Q16" s="40"/>
      <c r="R16" s="40"/>
    </row>
    <row r="17" spans="1:18" s="17" customFormat="1" ht="24" customHeight="1" x14ac:dyDescent="0.2">
      <c r="A17" s="334"/>
      <c r="B17" s="334"/>
      <c r="C17" s="334"/>
      <c r="D17" s="334"/>
      <c r="E17" s="334"/>
      <c r="F17" s="334"/>
      <c r="G17" s="334"/>
      <c r="H17" s="334"/>
      <c r="I17" s="334"/>
      <c r="J17" s="337"/>
      <c r="K17" s="373"/>
      <c r="L17" s="373"/>
      <c r="M17" s="200" t="s">
        <v>369</v>
      </c>
      <c r="N17" s="200" t="s">
        <v>298</v>
      </c>
      <c r="O17" s="48">
        <v>155173</v>
      </c>
      <c r="P17" s="48">
        <v>243644</v>
      </c>
      <c r="Q17" s="48">
        <v>78115</v>
      </c>
      <c r="R17" s="48">
        <v>78115</v>
      </c>
    </row>
    <row r="18" spans="1:18" s="17" customFormat="1" ht="24" customHeight="1" x14ac:dyDescent="0.2">
      <c r="A18" s="334"/>
      <c r="B18" s="334"/>
      <c r="C18" s="334"/>
      <c r="D18" s="344"/>
      <c r="E18" s="344"/>
      <c r="F18" s="344"/>
      <c r="G18" s="344"/>
      <c r="H18" s="344"/>
      <c r="I18" s="344"/>
      <c r="J18" s="454"/>
      <c r="K18" s="377"/>
      <c r="L18" s="377"/>
      <c r="M18" s="209" t="s">
        <v>301</v>
      </c>
      <c r="N18" s="78" t="s">
        <v>298</v>
      </c>
      <c r="O18" s="43">
        <v>2075698.95</v>
      </c>
      <c r="P18" s="43"/>
      <c r="Q18" s="43"/>
      <c r="R18" s="43"/>
    </row>
    <row r="19" spans="1:18" s="7" customFormat="1" ht="31.5" customHeight="1" x14ac:dyDescent="0.2">
      <c r="A19" s="365" t="s">
        <v>48</v>
      </c>
      <c r="B19" s="340" t="s">
        <v>49</v>
      </c>
      <c r="C19" s="365" t="s">
        <v>50</v>
      </c>
      <c r="D19" s="340" t="s">
        <v>270</v>
      </c>
      <c r="E19" s="340" t="s">
        <v>271</v>
      </c>
      <c r="F19" s="340" t="s">
        <v>431</v>
      </c>
      <c r="G19" s="340" t="s">
        <v>42</v>
      </c>
      <c r="H19" s="340" t="s">
        <v>506</v>
      </c>
      <c r="I19" s="340" t="s">
        <v>0</v>
      </c>
      <c r="J19" s="340" t="s">
        <v>11</v>
      </c>
      <c r="K19" s="411" t="s">
        <v>293</v>
      </c>
      <c r="L19" s="411"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66"/>
      <c r="B20" s="341"/>
      <c r="C20" s="366"/>
      <c r="D20" s="341"/>
      <c r="E20" s="341"/>
      <c r="F20" s="341"/>
      <c r="G20" s="341"/>
      <c r="H20" s="341"/>
      <c r="I20" s="341"/>
      <c r="J20" s="341"/>
      <c r="K20" s="412"/>
      <c r="L20" s="412"/>
      <c r="M20" s="200" t="s">
        <v>371</v>
      </c>
      <c r="N20" s="57" t="s">
        <v>298</v>
      </c>
      <c r="O20" s="43"/>
      <c r="P20" s="43">
        <v>49254423.289999999</v>
      </c>
      <c r="Q20" s="43"/>
      <c r="R20" s="43"/>
    </row>
    <row r="21" spans="1:18" s="7" customFormat="1" ht="26.25" customHeight="1" x14ac:dyDescent="0.2">
      <c r="A21" s="366"/>
      <c r="B21" s="341"/>
      <c r="C21" s="366"/>
      <c r="D21" s="341"/>
      <c r="E21" s="341"/>
      <c r="F21" s="341"/>
      <c r="G21" s="341"/>
      <c r="H21" s="341"/>
      <c r="I21" s="341"/>
      <c r="J21" s="341"/>
      <c r="K21" s="412"/>
      <c r="L21" s="412"/>
      <c r="M21" s="200" t="s">
        <v>372</v>
      </c>
      <c r="N21" s="57" t="s">
        <v>298</v>
      </c>
      <c r="O21" s="43">
        <v>4434344.7</v>
      </c>
      <c r="P21" s="43">
        <f>7733880-3281040</f>
        <v>4452840</v>
      </c>
      <c r="Q21" s="43">
        <f>7499520-3181296</f>
        <v>4318224</v>
      </c>
      <c r="R21" s="43">
        <f>7499520-3181296</f>
        <v>4318224</v>
      </c>
    </row>
    <row r="22" spans="1:18" s="7" customFormat="1" ht="24" customHeight="1" x14ac:dyDescent="0.2">
      <c r="A22" s="366"/>
      <c r="B22" s="341"/>
      <c r="C22" s="366"/>
      <c r="D22" s="341"/>
      <c r="E22" s="341"/>
      <c r="F22" s="341"/>
      <c r="G22" s="341"/>
      <c r="H22" s="341"/>
      <c r="I22" s="341"/>
      <c r="J22" s="341"/>
      <c r="K22" s="412"/>
      <c r="L22" s="412"/>
      <c r="M22" s="200"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66"/>
      <c r="B23" s="341"/>
      <c r="C23" s="366"/>
      <c r="D23" s="341"/>
      <c r="E23" s="341"/>
      <c r="F23" s="341"/>
      <c r="G23" s="341"/>
      <c r="H23" s="341"/>
      <c r="I23" s="341"/>
      <c r="J23" s="341"/>
      <c r="K23" s="412"/>
      <c r="L23" s="412"/>
      <c r="M23" s="200" t="s">
        <v>368</v>
      </c>
      <c r="N23" s="57" t="s">
        <v>298</v>
      </c>
      <c r="O23" s="43">
        <v>12890224.310000001</v>
      </c>
      <c r="P23" s="43">
        <f>1938991-73065.23+583746</f>
        <v>2449671.77</v>
      </c>
      <c r="Q23" s="43"/>
      <c r="R23" s="43"/>
    </row>
    <row r="24" spans="1:18" s="7" customFormat="1" ht="24" customHeight="1" x14ac:dyDescent="0.2">
      <c r="A24" s="366"/>
      <c r="B24" s="341"/>
      <c r="C24" s="366"/>
      <c r="D24" s="341"/>
      <c r="E24" s="341"/>
      <c r="F24" s="341"/>
      <c r="G24" s="341"/>
      <c r="H24" s="341"/>
      <c r="I24" s="341"/>
      <c r="J24" s="341"/>
      <c r="K24" s="412"/>
      <c r="L24" s="412"/>
      <c r="M24" s="200" t="s">
        <v>369</v>
      </c>
      <c r="N24" s="57" t="s">
        <v>298</v>
      </c>
      <c r="O24" s="43">
        <v>442066</v>
      </c>
      <c r="P24" s="43">
        <f>1175067-451273+935413</f>
        <v>1659207</v>
      </c>
      <c r="Q24" s="43"/>
      <c r="R24" s="43"/>
    </row>
    <row r="25" spans="1:18" s="7" customFormat="1" ht="24" customHeight="1" x14ac:dyDescent="0.2">
      <c r="A25" s="366"/>
      <c r="B25" s="341"/>
      <c r="C25" s="366"/>
      <c r="D25" s="341"/>
      <c r="E25" s="341"/>
      <c r="F25" s="341"/>
      <c r="G25" s="341"/>
      <c r="H25" s="341"/>
      <c r="I25" s="341"/>
      <c r="J25" s="341"/>
      <c r="K25" s="412"/>
      <c r="L25" s="412"/>
      <c r="M25" s="200" t="s">
        <v>374</v>
      </c>
      <c r="N25" s="57" t="s">
        <v>298</v>
      </c>
      <c r="O25" s="43">
        <v>560400</v>
      </c>
      <c r="P25" s="43"/>
      <c r="Q25" s="43"/>
      <c r="R25" s="43"/>
    </row>
    <row r="26" spans="1:18" s="7" customFormat="1" ht="24" customHeight="1" x14ac:dyDescent="0.2">
      <c r="A26" s="367"/>
      <c r="B26" s="342"/>
      <c r="C26" s="367"/>
      <c r="D26" s="342"/>
      <c r="E26" s="342"/>
      <c r="F26" s="342"/>
      <c r="G26" s="342"/>
      <c r="H26" s="342"/>
      <c r="I26" s="342"/>
      <c r="J26" s="342"/>
      <c r="K26" s="413"/>
      <c r="L26" s="413"/>
      <c r="M26" s="200"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23" t="s">
        <v>53</v>
      </c>
      <c r="B27" s="340" t="s">
        <v>54</v>
      </c>
      <c r="C27" s="421" t="s">
        <v>55</v>
      </c>
      <c r="D27" s="340" t="s">
        <v>270</v>
      </c>
      <c r="E27" s="340" t="s">
        <v>271</v>
      </c>
      <c r="F27" s="340" t="s">
        <v>431</v>
      </c>
      <c r="G27" s="340" t="s">
        <v>42</v>
      </c>
      <c r="H27" s="340" t="s">
        <v>506</v>
      </c>
      <c r="I27" s="340" t="s">
        <v>0</v>
      </c>
      <c r="J27" s="340" t="s">
        <v>11</v>
      </c>
      <c r="K27" s="411" t="s">
        <v>293</v>
      </c>
      <c r="L27" s="411"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23"/>
      <c r="B28" s="341"/>
      <c r="C28" s="421"/>
      <c r="D28" s="341"/>
      <c r="E28" s="341"/>
      <c r="F28" s="341"/>
      <c r="G28" s="341"/>
      <c r="H28" s="341"/>
      <c r="I28" s="341"/>
      <c r="J28" s="341"/>
      <c r="K28" s="412"/>
      <c r="L28" s="412"/>
      <c r="M28" s="200" t="s">
        <v>370</v>
      </c>
      <c r="N28" s="200" t="s">
        <v>298</v>
      </c>
      <c r="O28" s="43"/>
      <c r="P28" s="43">
        <v>2574341</v>
      </c>
      <c r="Q28" s="43"/>
      <c r="R28" s="43"/>
    </row>
    <row r="29" spans="1:18" s="49" customFormat="1" ht="25.5" customHeight="1" x14ac:dyDescent="0.2">
      <c r="A29" s="423"/>
      <c r="B29" s="341"/>
      <c r="C29" s="421"/>
      <c r="D29" s="341"/>
      <c r="E29" s="341"/>
      <c r="F29" s="341"/>
      <c r="G29" s="341"/>
      <c r="H29" s="341"/>
      <c r="I29" s="341"/>
      <c r="J29" s="341"/>
      <c r="K29" s="412"/>
      <c r="L29" s="412"/>
      <c r="M29" s="200" t="s">
        <v>372</v>
      </c>
      <c r="N29" s="200" t="s">
        <v>298</v>
      </c>
      <c r="O29" s="43">
        <v>3259492.13</v>
      </c>
      <c r="P29" s="43">
        <v>3281040</v>
      </c>
      <c r="Q29" s="43">
        <v>3181296</v>
      </c>
      <c r="R29" s="43">
        <v>3181296</v>
      </c>
    </row>
    <row r="30" spans="1:18" s="49" customFormat="1" ht="24" customHeight="1" x14ac:dyDescent="0.2">
      <c r="A30" s="423"/>
      <c r="B30" s="341"/>
      <c r="C30" s="421"/>
      <c r="D30" s="341"/>
      <c r="E30" s="341"/>
      <c r="F30" s="341"/>
      <c r="G30" s="341"/>
      <c r="H30" s="341"/>
      <c r="I30" s="341"/>
      <c r="J30" s="341"/>
      <c r="K30" s="412"/>
      <c r="L30" s="412"/>
      <c r="M30" s="200" t="s">
        <v>373</v>
      </c>
      <c r="N30" s="200" t="s">
        <v>297</v>
      </c>
      <c r="O30" s="43">
        <f>7846975+265137</f>
        <v>8112112</v>
      </c>
      <c r="P30" s="43">
        <v>9260943</v>
      </c>
      <c r="Q30" s="43">
        <v>4560314</v>
      </c>
      <c r="R30" s="43">
        <f>4525804+2000000</f>
        <v>6525804</v>
      </c>
    </row>
    <row r="31" spans="1:18" s="49" customFormat="1" ht="24" customHeight="1" x14ac:dyDescent="0.2">
      <c r="A31" s="423"/>
      <c r="B31" s="341"/>
      <c r="C31" s="421"/>
      <c r="D31" s="341"/>
      <c r="E31" s="341"/>
      <c r="F31" s="341"/>
      <c r="G31" s="341"/>
      <c r="H31" s="341"/>
      <c r="I31" s="341"/>
      <c r="J31" s="341"/>
      <c r="K31" s="412"/>
      <c r="L31" s="412"/>
      <c r="M31" s="200" t="s">
        <v>368</v>
      </c>
      <c r="N31" s="200" t="s">
        <v>298</v>
      </c>
      <c r="O31" s="43">
        <v>212119.16</v>
      </c>
      <c r="P31" s="43">
        <f>73065.23+418820</f>
        <v>491885.23</v>
      </c>
      <c r="Q31" s="43"/>
      <c r="R31" s="43"/>
    </row>
    <row r="32" spans="1:18" s="49" customFormat="1" ht="24" customHeight="1" x14ac:dyDescent="0.2">
      <c r="A32" s="423"/>
      <c r="B32" s="341"/>
      <c r="C32" s="421"/>
      <c r="D32" s="341"/>
      <c r="E32" s="341"/>
      <c r="F32" s="341"/>
      <c r="G32" s="341"/>
      <c r="H32" s="341"/>
      <c r="I32" s="341"/>
      <c r="J32" s="341"/>
      <c r="K32" s="412"/>
      <c r="L32" s="412"/>
      <c r="M32" s="200" t="s">
        <v>369</v>
      </c>
      <c r="N32" s="200" t="s">
        <v>298</v>
      </c>
      <c r="O32" s="43">
        <v>326733.09999999998</v>
      </c>
      <c r="P32" s="43">
        <v>451273</v>
      </c>
      <c r="Q32" s="43"/>
      <c r="R32" s="43"/>
    </row>
    <row r="33" spans="1:18" s="49" customFormat="1" ht="24" customHeight="1" x14ac:dyDescent="0.2">
      <c r="A33" s="423"/>
      <c r="B33" s="341"/>
      <c r="C33" s="421"/>
      <c r="D33" s="341"/>
      <c r="E33" s="341"/>
      <c r="F33" s="341"/>
      <c r="G33" s="341"/>
      <c r="H33" s="341"/>
      <c r="I33" s="341"/>
      <c r="J33" s="341"/>
      <c r="K33" s="412"/>
      <c r="L33" s="412"/>
      <c r="M33" s="200" t="s">
        <v>374</v>
      </c>
      <c r="N33" s="57" t="s">
        <v>298</v>
      </c>
      <c r="O33" s="43"/>
      <c r="P33" s="43">
        <v>670000</v>
      </c>
      <c r="Q33" s="43"/>
      <c r="R33" s="43"/>
    </row>
    <row r="34" spans="1:18" s="49" customFormat="1" ht="24" customHeight="1" x14ac:dyDescent="0.2">
      <c r="A34" s="423"/>
      <c r="B34" s="341"/>
      <c r="C34" s="421"/>
      <c r="D34" s="341"/>
      <c r="E34" s="341"/>
      <c r="F34" s="341"/>
      <c r="G34" s="341"/>
      <c r="H34" s="341"/>
      <c r="I34" s="341"/>
      <c r="J34" s="341"/>
      <c r="K34" s="412"/>
      <c r="L34" s="412"/>
      <c r="M34" s="200" t="s">
        <v>302</v>
      </c>
      <c r="N34" s="200" t="s">
        <v>298</v>
      </c>
      <c r="O34" s="43">
        <v>6429236.7000000002</v>
      </c>
      <c r="P34" s="43"/>
      <c r="Q34" s="43"/>
      <c r="R34" s="43"/>
    </row>
    <row r="35" spans="1:18" s="49" customFormat="1" ht="24" customHeight="1" x14ac:dyDescent="0.2">
      <c r="A35" s="423"/>
      <c r="B35" s="341"/>
      <c r="C35" s="421"/>
      <c r="D35" s="341"/>
      <c r="E35" s="341"/>
      <c r="F35" s="341"/>
      <c r="G35" s="341"/>
      <c r="H35" s="341"/>
      <c r="I35" s="341"/>
      <c r="J35" s="341"/>
      <c r="K35" s="412"/>
      <c r="L35" s="412"/>
      <c r="M35" s="200" t="s">
        <v>376</v>
      </c>
      <c r="N35" s="200" t="s">
        <v>298</v>
      </c>
      <c r="O35" s="43">
        <v>1535225.26</v>
      </c>
      <c r="P35" s="43">
        <v>3000000</v>
      </c>
      <c r="Q35" s="43"/>
      <c r="R35" s="43"/>
    </row>
    <row r="36" spans="1:18" s="7" customFormat="1" ht="24" customHeight="1" x14ac:dyDescent="0.2">
      <c r="A36" s="423"/>
      <c r="B36" s="341"/>
      <c r="C36" s="421"/>
      <c r="D36" s="341"/>
      <c r="E36" s="341"/>
      <c r="F36" s="341"/>
      <c r="G36" s="341"/>
      <c r="H36" s="341"/>
      <c r="I36" s="341"/>
      <c r="J36" s="341"/>
      <c r="K36" s="412"/>
      <c r="L36" s="412"/>
      <c r="M36" s="200" t="s">
        <v>375</v>
      </c>
      <c r="N36" s="57" t="s">
        <v>298</v>
      </c>
      <c r="O36" s="43"/>
      <c r="P36" s="43">
        <f>224370+11808.96-118089.48</f>
        <v>118089.48</v>
      </c>
      <c r="Q36" s="43">
        <v>90761.58</v>
      </c>
      <c r="R36" s="43">
        <v>110523.16</v>
      </c>
    </row>
    <row r="37" spans="1:18" s="49" customFormat="1" ht="24" customHeight="1" x14ac:dyDescent="0.2">
      <c r="A37" s="423"/>
      <c r="B37" s="342"/>
      <c r="C37" s="421"/>
      <c r="D37" s="342"/>
      <c r="E37" s="342"/>
      <c r="F37" s="342"/>
      <c r="G37" s="342"/>
      <c r="H37" s="342"/>
      <c r="I37" s="342"/>
      <c r="J37" s="342"/>
      <c r="K37" s="413"/>
      <c r="L37" s="413"/>
      <c r="M37" s="200" t="s">
        <v>377</v>
      </c>
      <c r="N37" s="57" t="s">
        <v>298</v>
      </c>
      <c r="O37" s="43">
        <v>170881.75</v>
      </c>
      <c r="P37" s="43">
        <f>156250+8223.68</f>
        <v>164473.68</v>
      </c>
      <c r="Q37" s="43">
        <f>312500+16447.37</f>
        <v>328947.37</v>
      </c>
      <c r="R37" s="43">
        <f>265960+13997.89</f>
        <v>279957.89</v>
      </c>
    </row>
    <row r="38" spans="1:18" s="7" customFormat="1" ht="25.5" customHeight="1" x14ac:dyDescent="0.2">
      <c r="A38" s="379" t="s">
        <v>56</v>
      </c>
      <c r="B38" s="368" t="s">
        <v>57</v>
      </c>
      <c r="C38" s="386" t="s">
        <v>58</v>
      </c>
      <c r="D38" s="368" t="s">
        <v>270</v>
      </c>
      <c r="E38" s="368" t="s">
        <v>271</v>
      </c>
      <c r="F38" s="368" t="s">
        <v>431</v>
      </c>
      <c r="G38" s="368" t="s">
        <v>42</v>
      </c>
      <c r="H38" s="368" t="s">
        <v>508</v>
      </c>
      <c r="I38" s="368" t="s">
        <v>0</v>
      </c>
      <c r="J38" s="368" t="s">
        <v>11</v>
      </c>
      <c r="K38" s="210" t="s">
        <v>289</v>
      </c>
      <c r="L38" s="210" t="s">
        <v>306</v>
      </c>
      <c r="M38" s="210"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79"/>
      <c r="B39" s="334"/>
      <c r="C39" s="380"/>
      <c r="D39" s="334"/>
      <c r="E39" s="334"/>
      <c r="F39" s="334"/>
      <c r="G39" s="334"/>
      <c r="H39" s="334"/>
      <c r="I39" s="334"/>
      <c r="J39" s="334"/>
      <c r="K39" s="345" t="s">
        <v>285</v>
      </c>
      <c r="L39" s="345" t="s">
        <v>59</v>
      </c>
      <c r="M39" s="23" t="s">
        <v>380</v>
      </c>
      <c r="N39" s="23" t="s">
        <v>297</v>
      </c>
      <c r="O39" s="175">
        <v>6107253</v>
      </c>
      <c r="P39" s="175">
        <v>7108270</v>
      </c>
      <c r="Q39" s="175">
        <v>6372600</v>
      </c>
      <c r="R39" s="175">
        <v>6372600</v>
      </c>
    </row>
    <row r="40" spans="1:18" s="7" customFormat="1" ht="24" customHeight="1" x14ac:dyDescent="0.2">
      <c r="A40" s="379"/>
      <c r="B40" s="334"/>
      <c r="C40" s="380"/>
      <c r="D40" s="334"/>
      <c r="E40" s="334"/>
      <c r="F40" s="334"/>
      <c r="G40" s="334"/>
      <c r="H40" s="334"/>
      <c r="I40" s="334"/>
      <c r="J40" s="334"/>
      <c r="K40" s="346"/>
      <c r="L40" s="346"/>
      <c r="M40" s="23" t="s">
        <v>379</v>
      </c>
      <c r="N40" s="23" t="s">
        <v>298</v>
      </c>
      <c r="O40" s="175"/>
      <c r="P40" s="175">
        <v>5742330</v>
      </c>
      <c r="Q40" s="175"/>
      <c r="R40" s="175"/>
    </row>
    <row r="41" spans="1:18" s="7" customFormat="1" ht="24" customHeight="1" x14ac:dyDescent="0.2">
      <c r="A41" s="379"/>
      <c r="B41" s="334"/>
      <c r="C41" s="380"/>
      <c r="D41" s="334"/>
      <c r="E41" s="334"/>
      <c r="F41" s="334"/>
      <c r="G41" s="334"/>
      <c r="H41" s="334"/>
      <c r="I41" s="334"/>
      <c r="J41" s="334"/>
      <c r="K41" s="346"/>
      <c r="L41" s="346"/>
      <c r="M41" s="23" t="s">
        <v>381</v>
      </c>
      <c r="N41" s="23" t="s">
        <v>298</v>
      </c>
      <c r="O41" s="27">
        <v>127434</v>
      </c>
      <c r="P41" s="27">
        <v>56300</v>
      </c>
      <c r="Q41" s="27"/>
      <c r="R41" s="27"/>
    </row>
    <row r="42" spans="1:18" s="7" customFormat="1" ht="24" customHeight="1" x14ac:dyDescent="0.2">
      <c r="A42" s="379"/>
      <c r="B42" s="334"/>
      <c r="C42" s="380"/>
      <c r="D42" s="334"/>
      <c r="E42" s="334"/>
      <c r="F42" s="334"/>
      <c r="G42" s="334"/>
      <c r="H42" s="334"/>
      <c r="I42" s="334"/>
      <c r="J42" s="334"/>
      <c r="K42" s="347"/>
      <c r="L42" s="347"/>
      <c r="M42" s="23" t="s">
        <v>382</v>
      </c>
      <c r="N42" s="23" t="s">
        <v>298</v>
      </c>
      <c r="O42" s="27">
        <v>30276</v>
      </c>
      <c r="P42" s="27">
        <v>4000</v>
      </c>
      <c r="Q42" s="27"/>
      <c r="R42" s="27"/>
    </row>
    <row r="43" spans="1:18" s="7" customFormat="1" ht="24" customHeight="1" x14ac:dyDescent="0.2">
      <c r="A43" s="379"/>
      <c r="B43" s="334"/>
      <c r="C43" s="380"/>
      <c r="D43" s="334" t="s">
        <v>430</v>
      </c>
      <c r="E43" s="334"/>
      <c r="F43" s="334"/>
      <c r="G43" s="334"/>
      <c r="H43" s="334"/>
      <c r="I43" s="334"/>
      <c r="J43" s="334"/>
      <c r="K43" s="311" t="s">
        <v>293</v>
      </c>
      <c r="L43" s="311" t="s">
        <v>59</v>
      </c>
      <c r="M43" s="23" t="s">
        <v>383</v>
      </c>
      <c r="N43" s="23" t="s">
        <v>297</v>
      </c>
      <c r="O43" s="27">
        <v>6030173</v>
      </c>
      <c r="P43" s="27">
        <v>7100740</v>
      </c>
      <c r="Q43" s="27">
        <v>5998000</v>
      </c>
      <c r="R43" s="27">
        <v>5998000</v>
      </c>
    </row>
    <row r="44" spans="1:18" s="7" customFormat="1" ht="24" customHeight="1" x14ac:dyDescent="0.2">
      <c r="A44" s="379"/>
      <c r="B44" s="334"/>
      <c r="C44" s="380"/>
      <c r="D44" s="334"/>
      <c r="E44" s="334"/>
      <c r="F44" s="334"/>
      <c r="G44" s="334"/>
      <c r="H44" s="334"/>
      <c r="I44" s="334"/>
      <c r="J44" s="334"/>
      <c r="K44" s="403"/>
      <c r="L44" s="403"/>
      <c r="M44" s="23" t="s">
        <v>368</v>
      </c>
      <c r="N44" s="23" t="s">
        <v>298</v>
      </c>
      <c r="O44" s="27">
        <v>1029943</v>
      </c>
      <c r="P44" s="27">
        <v>37800</v>
      </c>
      <c r="Q44" s="27"/>
      <c r="R44" s="27"/>
    </row>
    <row r="45" spans="1:18" s="7" customFormat="1" ht="24" customHeight="1" x14ac:dyDescent="0.2">
      <c r="A45" s="379"/>
      <c r="B45" s="334"/>
      <c r="C45" s="380"/>
      <c r="D45" s="334"/>
      <c r="E45" s="334"/>
      <c r="F45" s="334"/>
      <c r="G45" s="334"/>
      <c r="H45" s="334"/>
      <c r="I45" s="334"/>
      <c r="J45" s="334"/>
      <c r="K45" s="403"/>
      <c r="L45" s="403"/>
      <c r="M45" s="23" t="s">
        <v>369</v>
      </c>
      <c r="N45" s="23" t="s">
        <v>298</v>
      </c>
      <c r="O45" s="27">
        <v>120445</v>
      </c>
      <c r="P45" s="27">
        <f>4000+80667</f>
        <v>84667</v>
      </c>
      <c r="Q45" s="27"/>
      <c r="R45" s="27"/>
    </row>
    <row r="46" spans="1:18" s="7" customFormat="1" ht="24" customHeight="1" x14ac:dyDescent="0.2">
      <c r="A46" s="424"/>
      <c r="B46" s="334"/>
      <c r="C46" s="387"/>
      <c r="D46" s="344"/>
      <c r="E46" s="314"/>
      <c r="F46" s="314"/>
      <c r="G46" s="314"/>
      <c r="H46" s="314"/>
      <c r="I46" s="314"/>
      <c r="J46" s="314"/>
      <c r="K46" s="312"/>
      <c r="L46" s="312"/>
      <c r="M46" s="23" t="s">
        <v>384</v>
      </c>
      <c r="N46" s="23" t="s">
        <v>298</v>
      </c>
      <c r="O46" s="27">
        <v>206998</v>
      </c>
      <c r="P46" s="27">
        <f>10660+173967-1503.84</f>
        <v>183123.16</v>
      </c>
      <c r="Q46" s="27"/>
      <c r="R46" s="27"/>
    </row>
    <row r="47" spans="1:18" s="7" customFormat="1" ht="108" customHeight="1" x14ac:dyDescent="0.2">
      <c r="A47" s="83" t="s">
        <v>60</v>
      </c>
      <c r="B47" s="211" t="s">
        <v>61</v>
      </c>
      <c r="C47" s="211" t="s">
        <v>62</v>
      </c>
      <c r="D47" s="195" t="s">
        <v>270</v>
      </c>
      <c r="E47" s="183" t="s">
        <v>271</v>
      </c>
      <c r="F47" s="205" t="s">
        <v>438</v>
      </c>
      <c r="G47" s="205" t="s">
        <v>42</v>
      </c>
      <c r="H47" s="205" t="s">
        <v>507</v>
      </c>
      <c r="I47" s="205" t="s">
        <v>0</v>
      </c>
      <c r="J47" s="205"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02" t="s">
        <v>63</v>
      </c>
      <c r="B48" s="302" t="s">
        <v>64</v>
      </c>
      <c r="C48" s="302" t="s">
        <v>65</v>
      </c>
      <c r="D48" s="302" t="s">
        <v>270</v>
      </c>
      <c r="E48" s="302" t="s">
        <v>271</v>
      </c>
      <c r="F48" s="318" t="s">
        <v>431</v>
      </c>
      <c r="G48" s="313" t="s">
        <v>42</v>
      </c>
      <c r="H48" s="313" t="s">
        <v>509</v>
      </c>
      <c r="I48" s="313" t="s">
        <v>0</v>
      </c>
      <c r="J48" s="313"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02"/>
      <c r="B49" s="302"/>
      <c r="C49" s="302"/>
      <c r="D49" s="302"/>
      <c r="E49" s="302"/>
      <c r="F49" s="364"/>
      <c r="G49" s="334"/>
      <c r="H49" s="334"/>
      <c r="I49" s="334"/>
      <c r="J49" s="334"/>
      <c r="K49" s="345" t="s">
        <v>293</v>
      </c>
      <c r="L49" s="345" t="s">
        <v>66</v>
      </c>
      <c r="M49" s="345" t="s">
        <v>365</v>
      </c>
      <c r="N49" s="37" t="s">
        <v>28</v>
      </c>
      <c r="O49" s="38">
        <v>10536841.5</v>
      </c>
      <c r="P49" s="38">
        <f>12564848+359751</f>
        <v>12924599</v>
      </c>
      <c r="Q49" s="38">
        <v>11186200</v>
      </c>
      <c r="R49" s="38">
        <v>11186200</v>
      </c>
    </row>
    <row r="50" spans="1:18" s="7" customFormat="1" ht="21.75" customHeight="1" x14ac:dyDescent="0.2">
      <c r="A50" s="302"/>
      <c r="B50" s="302"/>
      <c r="C50" s="302"/>
      <c r="D50" s="302"/>
      <c r="E50" s="302"/>
      <c r="F50" s="364"/>
      <c r="G50" s="334"/>
      <c r="H50" s="334"/>
      <c r="I50" s="334"/>
      <c r="J50" s="334"/>
      <c r="K50" s="346"/>
      <c r="L50" s="346"/>
      <c r="M50" s="346"/>
      <c r="N50" s="37" t="s">
        <v>316</v>
      </c>
      <c r="O50" s="38">
        <v>3098457.88</v>
      </c>
      <c r="P50" s="38">
        <f>3738252+108645</f>
        <v>3846897</v>
      </c>
      <c r="Q50" s="38">
        <v>3321900</v>
      </c>
      <c r="R50" s="38">
        <v>3321900</v>
      </c>
    </row>
    <row r="51" spans="1:18" s="7" customFormat="1" ht="21.75" customHeight="1" x14ac:dyDescent="0.2">
      <c r="A51" s="302"/>
      <c r="B51" s="302"/>
      <c r="C51" s="302"/>
      <c r="D51" s="302"/>
      <c r="E51" s="302"/>
      <c r="F51" s="364"/>
      <c r="G51" s="334"/>
      <c r="H51" s="334"/>
      <c r="I51" s="334"/>
      <c r="J51" s="334"/>
      <c r="K51" s="346"/>
      <c r="L51" s="346"/>
      <c r="M51" s="346"/>
      <c r="N51" s="37" t="s">
        <v>286</v>
      </c>
      <c r="O51" s="38">
        <v>879740.9</v>
      </c>
      <c r="P51" s="38">
        <v>1083800</v>
      </c>
      <c r="Q51" s="38">
        <v>46700</v>
      </c>
      <c r="R51" s="38">
        <v>46700</v>
      </c>
    </row>
    <row r="52" spans="1:18" s="7" customFormat="1" ht="21.75" customHeight="1" x14ac:dyDescent="0.2">
      <c r="A52" s="302"/>
      <c r="B52" s="302"/>
      <c r="C52" s="302"/>
      <c r="D52" s="422" t="s">
        <v>430</v>
      </c>
      <c r="E52" s="334" t="s">
        <v>42</v>
      </c>
      <c r="F52" s="334"/>
      <c r="G52" s="334"/>
      <c r="H52" s="334"/>
      <c r="I52" s="334"/>
      <c r="J52" s="334"/>
      <c r="K52" s="346"/>
      <c r="L52" s="346"/>
      <c r="M52" s="346"/>
      <c r="N52" s="37" t="s">
        <v>320</v>
      </c>
      <c r="O52" s="38">
        <v>314.60000000000002</v>
      </c>
      <c r="P52" s="38">
        <v>500</v>
      </c>
      <c r="Q52" s="38">
        <v>500</v>
      </c>
      <c r="R52" s="38">
        <v>500</v>
      </c>
    </row>
    <row r="53" spans="1:18" s="7" customFormat="1" ht="21.75" customHeight="1" x14ac:dyDescent="0.2">
      <c r="A53" s="302"/>
      <c r="B53" s="302"/>
      <c r="C53" s="302"/>
      <c r="D53" s="422"/>
      <c r="E53" s="334"/>
      <c r="F53" s="334"/>
      <c r="G53" s="334"/>
      <c r="H53" s="334"/>
      <c r="I53" s="334"/>
      <c r="J53" s="334"/>
      <c r="K53" s="346"/>
      <c r="L53" s="346"/>
      <c r="M53" s="346"/>
      <c r="N53" s="37" t="s">
        <v>285</v>
      </c>
      <c r="O53" s="38">
        <v>12810</v>
      </c>
      <c r="P53" s="38">
        <v>9400</v>
      </c>
      <c r="Q53" s="38">
        <v>4800</v>
      </c>
      <c r="R53" s="38">
        <v>4800</v>
      </c>
    </row>
    <row r="54" spans="1:18" s="7" customFormat="1" ht="21.75" customHeight="1" x14ac:dyDescent="0.2">
      <c r="A54" s="302"/>
      <c r="B54" s="302"/>
      <c r="C54" s="302"/>
      <c r="D54" s="422"/>
      <c r="E54" s="334"/>
      <c r="F54" s="334"/>
      <c r="G54" s="334"/>
      <c r="H54" s="334"/>
      <c r="I54" s="334"/>
      <c r="J54" s="334"/>
      <c r="K54" s="346"/>
      <c r="L54" s="346"/>
      <c r="M54" s="346"/>
      <c r="N54" s="23" t="s">
        <v>293</v>
      </c>
      <c r="O54" s="27">
        <v>5222</v>
      </c>
      <c r="P54" s="27">
        <v>11066.54</v>
      </c>
      <c r="Q54" s="27">
        <v>3700</v>
      </c>
      <c r="R54" s="27">
        <v>3700</v>
      </c>
    </row>
    <row r="55" spans="1:18" s="7" customFormat="1" ht="21.75" customHeight="1" x14ac:dyDescent="0.2">
      <c r="A55" s="302"/>
      <c r="B55" s="302"/>
      <c r="C55" s="302"/>
      <c r="D55" s="422"/>
      <c r="E55" s="334"/>
      <c r="F55" s="334"/>
      <c r="G55" s="334"/>
      <c r="H55" s="334"/>
      <c r="I55" s="334"/>
      <c r="J55" s="334"/>
      <c r="K55" s="346"/>
      <c r="L55" s="346"/>
      <c r="M55" s="347"/>
      <c r="N55" s="23" t="s">
        <v>290</v>
      </c>
      <c r="O55" s="27"/>
      <c r="P55" s="27">
        <v>184.46</v>
      </c>
      <c r="Q55" s="27"/>
      <c r="R55" s="27"/>
    </row>
    <row r="56" spans="1:18" s="7" customFormat="1" ht="21.75" customHeight="1" x14ac:dyDescent="0.2">
      <c r="A56" s="302"/>
      <c r="B56" s="302"/>
      <c r="C56" s="302"/>
      <c r="D56" s="422"/>
      <c r="E56" s="334"/>
      <c r="F56" s="334"/>
      <c r="G56" s="334"/>
      <c r="H56" s="334"/>
      <c r="I56" s="334"/>
      <c r="J56" s="334"/>
      <c r="K56" s="346"/>
      <c r="L56" s="346"/>
      <c r="M56" s="345" t="s">
        <v>323</v>
      </c>
      <c r="N56" s="23" t="s">
        <v>28</v>
      </c>
      <c r="O56" s="27">
        <v>117265</v>
      </c>
      <c r="P56" s="27"/>
      <c r="Q56" s="27"/>
      <c r="R56" s="27"/>
    </row>
    <row r="57" spans="1:18" s="7" customFormat="1" ht="21.75" customHeight="1" x14ac:dyDescent="0.2">
      <c r="A57" s="302"/>
      <c r="B57" s="302"/>
      <c r="C57" s="302"/>
      <c r="D57" s="422"/>
      <c r="E57" s="314"/>
      <c r="F57" s="314"/>
      <c r="G57" s="314"/>
      <c r="H57" s="314"/>
      <c r="I57" s="314"/>
      <c r="J57" s="314"/>
      <c r="K57" s="347"/>
      <c r="L57" s="347"/>
      <c r="M57" s="347"/>
      <c r="N57" s="23" t="s">
        <v>316</v>
      </c>
      <c r="O57" s="27">
        <v>35414.03</v>
      </c>
      <c r="P57" s="27"/>
      <c r="Q57" s="27"/>
      <c r="R57" s="27"/>
    </row>
    <row r="58" spans="1:18" s="7" customFormat="1" ht="67.5" customHeight="1" x14ac:dyDescent="0.2">
      <c r="A58" s="334" t="s">
        <v>67</v>
      </c>
      <c r="B58" s="334" t="s">
        <v>68</v>
      </c>
      <c r="C58" s="335" t="s">
        <v>69</v>
      </c>
      <c r="D58" s="340" t="s">
        <v>70</v>
      </c>
      <c r="E58" s="425" t="s">
        <v>42</v>
      </c>
      <c r="F58" s="313" t="s">
        <v>511</v>
      </c>
      <c r="G58" s="313" t="s">
        <v>42</v>
      </c>
      <c r="H58" s="313" t="s">
        <v>510</v>
      </c>
      <c r="I58" s="313" t="s">
        <v>42</v>
      </c>
      <c r="J58" s="313"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34"/>
      <c r="B59" s="334"/>
      <c r="C59" s="335"/>
      <c r="D59" s="341"/>
      <c r="E59" s="422"/>
      <c r="F59" s="334"/>
      <c r="G59" s="334"/>
      <c r="H59" s="334"/>
      <c r="I59" s="334"/>
      <c r="J59" s="334"/>
      <c r="K59" s="23" t="s">
        <v>285</v>
      </c>
      <c r="L59" s="23" t="s">
        <v>152</v>
      </c>
      <c r="M59" s="176" t="s">
        <v>396</v>
      </c>
      <c r="N59" s="176" t="s">
        <v>286</v>
      </c>
      <c r="O59" s="27">
        <v>203526.85</v>
      </c>
      <c r="P59" s="27">
        <v>579500</v>
      </c>
      <c r="Q59" s="27"/>
      <c r="R59" s="27"/>
    </row>
    <row r="60" spans="1:18" s="7" customFormat="1" ht="67.5" customHeight="1" x14ac:dyDescent="0.2">
      <c r="A60" s="334"/>
      <c r="B60" s="334"/>
      <c r="C60" s="335"/>
      <c r="D60" s="341"/>
      <c r="E60" s="422"/>
      <c r="F60" s="334"/>
      <c r="G60" s="334"/>
      <c r="H60" s="334"/>
      <c r="I60" s="334"/>
      <c r="J60" s="334"/>
      <c r="K60" s="23" t="s">
        <v>285</v>
      </c>
      <c r="L60" s="56" t="s">
        <v>152</v>
      </c>
      <c r="M60" s="200" t="s">
        <v>397</v>
      </c>
      <c r="N60" s="200" t="s">
        <v>290</v>
      </c>
      <c r="O60" s="40">
        <v>20000</v>
      </c>
      <c r="P60" s="40"/>
      <c r="Q60" s="40"/>
      <c r="R60" s="40"/>
    </row>
    <row r="61" spans="1:18" s="7" customFormat="1" ht="67.5" customHeight="1" x14ac:dyDescent="0.2">
      <c r="A61" s="334"/>
      <c r="B61" s="334"/>
      <c r="C61" s="335"/>
      <c r="D61" s="341"/>
      <c r="E61" s="422"/>
      <c r="F61" s="334"/>
      <c r="G61" s="334"/>
      <c r="H61" s="334"/>
      <c r="I61" s="334"/>
      <c r="J61" s="334"/>
      <c r="K61" s="23" t="s">
        <v>285</v>
      </c>
      <c r="L61" s="62" t="s">
        <v>111</v>
      </c>
      <c r="M61" s="200" t="s">
        <v>394</v>
      </c>
      <c r="N61" s="200" t="s">
        <v>293</v>
      </c>
      <c r="O61" s="48">
        <v>58100</v>
      </c>
      <c r="P61" s="48">
        <v>55100</v>
      </c>
      <c r="Q61" s="48">
        <v>23000</v>
      </c>
      <c r="R61" s="48">
        <v>23000</v>
      </c>
    </row>
    <row r="62" spans="1:18" s="7" customFormat="1" ht="67.5" customHeight="1" x14ac:dyDescent="0.2">
      <c r="A62" s="314"/>
      <c r="B62" s="314"/>
      <c r="C62" s="321"/>
      <c r="D62" s="342"/>
      <c r="E62" s="453"/>
      <c r="F62" s="314"/>
      <c r="G62" s="314"/>
      <c r="H62" s="314"/>
      <c r="I62" s="314"/>
      <c r="J62" s="314"/>
      <c r="K62" s="176" t="s">
        <v>285</v>
      </c>
      <c r="L62" s="62" t="s">
        <v>259</v>
      </c>
      <c r="M62" s="200" t="s">
        <v>327</v>
      </c>
      <c r="N62" s="209" t="s">
        <v>286</v>
      </c>
      <c r="O62" s="70">
        <v>369304.38</v>
      </c>
      <c r="P62" s="44">
        <v>176151</v>
      </c>
      <c r="Q62" s="44"/>
      <c r="R62" s="44"/>
    </row>
    <row r="63" spans="1:18" s="7" customFormat="1" ht="28.5" customHeight="1" x14ac:dyDescent="0.2">
      <c r="A63" s="379" t="s">
        <v>71</v>
      </c>
      <c r="B63" s="313" t="s">
        <v>72</v>
      </c>
      <c r="C63" s="380" t="s">
        <v>73</v>
      </c>
      <c r="D63" s="368" t="s">
        <v>270</v>
      </c>
      <c r="E63" s="313" t="s">
        <v>271</v>
      </c>
      <c r="F63" s="313" t="s">
        <v>74</v>
      </c>
      <c r="G63" s="313" t="s">
        <v>42</v>
      </c>
      <c r="H63" s="313" t="s">
        <v>442</v>
      </c>
      <c r="I63" s="313" t="s">
        <v>42</v>
      </c>
      <c r="J63" s="316" t="s">
        <v>12</v>
      </c>
      <c r="K63" s="410" t="s">
        <v>285</v>
      </c>
      <c r="L63" s="410"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79"/>
      <c r="B64" s="334"/>
      <c r="C64" s="380"/>
      <c r="D64" s="334"/>
      <c r="E64" s="334"/>
      <c r="F64" s="334"/>
      <c r="G64" s="334"/>
      <c r="H64" s="334"/>
      <c r="I64" s="334"/>
      <c r="J64" s="317"/>
      <c r="K64" s="410"/>
      <c r="L64" s="410"/>
      <c r="M64" s="348" t="s">
        <v>356</v>
      </c>
      <c r="N64" s="199" t="s">
        <v>297</v>
      </c>
      <c r="O64" s="86">
        <v>7256700</v>
      </c>
      <c r="P64" s="46">
        <v>7943400</v>
      </c>
      <c r="Q64" s="46">
        <v>7000100</v>
      </c>
      <c r="R64" s="46">
        <v>7055900</v>
      </c>
    </row>
    <row r="65" spans="1:18" s="7" customFormat="1" ht="28.5" customHeight="1" x14ac:dyDescent="0.2">
      <c r="A65" s="379"/>
      <c r="B65" s="334"/>
      <c r="C65" s="380"/>
      <c r="D65" s="334"/>
      <c r="E65" s="334"/>
      <c r="F65" s="334"/>
      <c r="G65" s="334"/>
      <c r="H65" s="334"/>
      <c r="I65" s="334"/>
      <c r="J65" s="317"/>
      <c r="K65" s="410"/>
      <c r="L65" s="410"/>
      <c r="M65" s="349"/>
      <c r="N65" s="200" t="s">
        <v>298</v>
      </c>
      <c r="O65" s="71">
        <v>266785</v>
      </c>
      <c r="P65" s="43">
        <v>2616860</v>
      </c>
      <c r="Q65" s="43"/>
      <c r="R65" s="43"/>
    </row>
    <row r="66" spans="1:18" s="7" customFormat="1" ht="28.5" customHeight="1" x14ac:dyDescent="0.2">
      <c r="A66" s="379"/>
      <c r="B66" s="334"/>
      <c r="C66" s="380"/>
      <c r="D66" s="334"/>
      <c r="E66" s="314"/>
      <c r="F66" s="334"/>
      <c r="G66" s="334"/>
      <c r="H66" s="334"/>
      <c r="I66" s="334"/>
      <c r="J66" s="317"/>
      <c r="K66" s="410"/>
      <c r="L66" s="410"/>
      <c r="M66" s="23" t="s">
        <v>524</v>
      </c>
      <c r="N66" s="23" t="s">
        <v>298</v>
      </c>
      <c r="O66" s="27"/>
      <c r="P66" s="27">
        <v>70000</v>
      </c>
      <c r="Q66" s="27"/>
      <c r="R66" s="27"/>
    </row>
    <row r="67" spans="1:18" s="7" customFormat="1" ht="33" customHeight="1" x14ac:dyDescent="0.2">
      <c r="A67" s="379"/>
      <c r="B67" s="334"/>
      <c r="C67" s="380"/>
      <c r="D67" s="429" t="s">
        <v>432</v>
      </c>
      <c r="E67" s="313" t="s">
        <v>42</v>
      </c>
      <c r="F67" s="334"/>
      <c r="G67" s="334"/>
      <c r="H67" s="334" t="s">
        <v>443</v>
      </c>
      <c r="I67" s="334"/>
      <c r="J67" s="317"/>
      <c r="K67" s="410"/>
      <c r="L67" s="410"/>
      <c r="M67" s="23" t="s">
        <v>354</v>
      </c>
      <c r="N67" s="23" t="s">
        <v>298</v>
      </c>
      <c r="O67" s="27"/>
      <c r="P67" s="27">
        <v>107458</v>
      </c>
      <c r="Q67" s="27"/>
      <c r="R67" s="27"/>
    </row>
    <row r="68" spans="1:18" s="7" customFormat="1" ht="33" customHeight="1" x14ac:dyDescent="0.2">
      <c r="A68" s="379"/>
      <c r="B68" s="334"/>
      <c r="C68" s="380"/>
      <c r="D68" s="429"/>
      <c r="E68" s="334"/>
      <c r="F68" s="334"/>
      <c r="G68" s="334"/>
      <c r="H68" s="426"/>
      <c r="I68" s="334"/>
      <c r="J68" s="317"/>
      <c r="K68" s="410"/>
      <c r="L68" s="410"/>
      <c r="M68" s="23" t="s">
        <v>303</v>
      </c>
      <c r="N68" s="23" t="s">
        <v>298</v>
      </c>
      <c r="O68" s="27">
        <v>109794</v>
      </c>
      <c r="P68" s="27"/>
      <c r="Q68" s="27"/>
      <c r="R68" s="27"/>
    </row>
    <row r="69" spans="1:18" s="7" customFormat="1" ht="33" customHeight="1" x14ac:dyDescent="0.2">
      <c r="A69" s="379"/>
      <c r="B69" s="314"/>
      <c r="C69" s="380"/>
      <c r="D69" s="430"/>
      <c r="E69" s="314"/>
      <c r="F69" s="314"/>
      <c r="G69" s="314"/>
      <c r="H69" s="427"/>
      <c r="I69" s="314"/>
      <c r="J69" s="307"/>
      <c r="K69" s="410"/>
      <c r="L69" s="410"/>
      <c r="M69" s="30" t="s">
        <v>355</v>
      </c>
      <c r="N69" s="177" t="s">
        <v>298</v>
      </c>
      <c r="O69" s="67">
        <v>88107</v>
      </c>
      <c r="P69" s="27">
        <v>88667</v>
      </c>
      <c r="Q69" s="27">
        <v>88667</v>
      </c>
      <c r="R69" s="27">
        <v>88667</v>
      </c>
    </row>
    <row r="70" spans="1:18" s="7" customFormat="1" ht="24.75" customHeight="1" x14ac:dyDescent="0.2">
      <c r="A70" s="379" t="s">
        <v>76</v>
      </c>
      <c r="B70" s="313" t="s">
        <v>77</v>
      </c>
      <c r="C70" s="380" t="s">
        <v>78</v>
      </c>
      <c r="D70" s="313" t="s">
        <v>270</v>
      </c>
      <c r="E70" s="313" t="s">
        <v>271</v>
      </c>
      <c r="F70" s="313" t="s">
        <v>79</v>
      </c>
      <c r="G70" s="313" t="s">
        <v>42</v>
      </c>
      <c r="H70" s="313" t="s">
        <v>512</v>
      </c>
      <c r="I70" s="313" t="s">
        <v>42</v>
      </c>
      <c r="J70" s="316" t="s">
        <v>12</v>
      </c>
      <c r="K70" s="431" t="s">
        <v>285</v>
      </c>
      <c r="L70" s="431"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79"/>
      <c r="B71" s="334"/>
      <c r="C71" s="380"/>
      <c r="D71" s="334"/>
      <c r="E71" s="334"/>
      <c r="F71" s="334"/>
      <c r="G71" s="334"/>
      <c r="H71" s="334"/>
      <c r="I71" s="334"/>
      <c r="J71" s="317"/>
      <c r="K71" s="432"/>
      <c r="L71" s="432"/>
      <c r="M71" s="345" t="s">
        <v>351</v>
      </c>
      <c r="N71" s="23" t="s">
        <v>297</v>
      </c>
      <c r="O71" s="27">
        <v>5996870</v>
      </c>
      <c r="P71" s="27">
        <f>7390500+92539</f>
        <v>7483039</v>
      </c>
      <c r="Q71" s="27">
        <v>5260400</v>
      </c>
      <c r="R71" s="27">
        <v>5260400</v>
      </c>
    </row>
    <row r="72" spans="1:18" s="7" customFormat="1" ht="24.75" customHeight="1" x14ac:dyDescent="0.2">
      <c r="A72" s="379"/>
      <c r="B72" s="334"/>
      <c r="C72" s="380"/>
      <c r="D72" s="334"/>
      <c r="E72" s="334"/>
      <c r="F72" s="334"/>
      <c r="G72" s="334"/>
      <c r="H72" s="334"/>
      <c r="I72" s="334"/>
      <c r="J72" s="317"/>
      <c r="K72" s="432"/>
      <c r="L72" s="432"/>
      <c r="M72" s="347"/>
      <c r="N72" s="23" t="s">
        <v>298</v>
      </c>
      <c r="O72" s="27"/>
      <c r="P72" s="27">
        <v>40000</v>
      </c>
      <c r="Q72" s="27"/>
      <c r="R72" s="27"/>
    </row>
    <row r="73" spans="1:18" s="7" customFormat="1" ht="24.75" customHeight="1" x14ac:dyDescent="0.2">
      <c r="A73" s="379"/>
      <c r="B73" s="334"/>
      <c r="C73" s="380"/>
      <c r="D73" s="314"/>
      <c r="E73" s="314"/>
      <c r="F73" s="334"/>
      <c r="G73" s="334"/>
      <c r="H73" s="334"/>
      <c r="I73" s="334"/>
      <c r="J73" s="317"/>
      <c r="K73" s="432"/>
      <c r="L73" s="432"/>
      <c r="M73" s="23" t="s">
        <v>352</v>
      </c>
      <c r="N73" s="23" t="s">
        <v>298</v>
      </c>
      <c r="O73" s="27">
        <v>102000</v>
      </c>
      <c r="P73" s="27">
        <f>145000+736190</f>
        <v>881190</v>
      </c>
      <c r="Q73" s="27"/>
      <c r="R73" s="27"/>
    </row>
    <row r="74" spans="1:18" s="7" customFormat="1" ht="24.75" customHeight="1" x14ac:dyDescent="0.2">
      <c r="A74" s="379"/>
      <c r="B74" s="334"/>
      <c r="C74" s="380"/>
      <c r="D74" s="428" t="s">
        <v>433</v>
      </c>
      <c r="E74" s="387" t="s">
        <v>42</v>
      </c>
      <c r="F74" s="334"/>
      <c r="G74" s="334"/>
      <c r="H74" s="334"/>
      <c r="I74" s="334"/>
      <c r="J74" s="317"/>
      <c r="K74" s="432"/>
      <c r="L74" s="432"/>
      <c r="M74" s="23" t="s">
        <v>352</v>
      </c>
      <c r="N74" s="23" t="s">
        <v>298</v>
      </c>
      <c r="O74" s="27">
        <v>418288</v>
      </c>
      <c r="P74" s="27">
        <v>60000</v>
      </c>
      <c r="Q74" s="27"/>
      <c r="R74" s="27"/>
    </row>
    <row r="75" spans="1:18" s="7" customFormat="1" ht="24.75" customHeight="1" x14ac:dyDescent="0.2">
      <c r="A75" s="379"/>
      <c r="B75" s="334"/>
      <c r="C75" s="380"/>
      <c r="D75" s="429"/>
      <c r="E75" s="388"/>
      <c r="F75" s="334"/>
      <c r="G75" s="334"/>
      <c r="H75" s="334"/>
      <c r="I75" s="334"/>
      <c r="J75" s="317"/>
      <c r="K75" s="432"/>
      <c r="L75" s="432"/>
      <c r="M75" s="23" t="s">
        <v>353</v>
      </c>
      <c r="N75" s="23" t="s">
        <v>298</v>
      </c>
      <c r="O75" s="27">
        <v>1368422</v>
      </c>
      <c r="P75" s="27">
        <v>0</v>
      </c>
      <c r="Q75" s="27">
        <v>2799552</v>
      </c>
      <c r="R75" s="27">
        <v>526316</v>
      </c>
    </row>
    <row r="76" spans="1:18" s="7" customFormat="1" ht="24.75" customHeight="1" x14ac:dyDescent="0.2">
      <c r="A76" s="379"/>
      <c r="B76" s="334"/>
      <c r="C76" s="380"/>
      <c r="D76" s="429"/>
      <c r="E76" s="388"/>
      <c r="F76" s="334"/>
      <c r="G76" s="334"/>
      <c r="H76" s="334"/>
      <c r="I76" s="334"/>
      <c r="J76" s="317"/>
      <c r="K76" s="432"/>
      <c r="L76" s="432"/>
      <c r="M76" s="23" t="s">
        <v>303</v>
      </c>
      <c r="N76" s="23" t="s">
        <v>298</v>
      </c>
      <c r="O76" s="27">
        <f>219587-109794</f>
        <v>109793</v>
      </c>
      <c r="P76" s="27"/>
      <c r="Q76" s="27"/>
      <c r="R76" s="27"/>
    </row>
    <row r="77" spans="1:18" s="7" customFormat="1" ht="24.75" customHeight="1" x14ac:dyDescent="0.2">
      <c r="A77" s="379"/>
      <c r="B77" s="344"/>
      <c r="C77" s="380"/>
      <c r="D77" s="429"/>
      <c r="E77" s="388"/>
      <c r="F77" s="344"/>
      <c r="G77" s="344"/>
      <c r="H77" s="344"/>
      <c r="I77" s="344"/>
      <c r="J77" s="434"/>
      <c r="K77" s="433"/>
      <c r="L77" s="433"/>
      <c r="M77" s="23" t="s">
        <v>304</v>
      </c>
      <c r="N77" s="23" t="s">
        <v>298</v>
      </c>
      <c r="O77" s="27">
        <v>1578948</v>
      </c>
      <c r="P77" s="174"/>
      <c r="Q77" s="174"/>
      <c r="R77" s="174"/>
    </row>
    <row r="78" spans="1:18" s="7" customFormat="1" ht="74.25" customHeight="1" x14ac:dyDescent="0.2">
      <c r="A78" s="336" t="s">
        <v>80</v>
      </c>
      <c r="B78" s="340" t="s">
        <v>81</v>
      </c>
      <c r="C78" s="340" t="s">
        <v>82</v>
      </c>
      <c r="D78" s="83" t="s">
        <v>270</v>
      </c>
      <c r="E78" s="211" t="s">
        <v>271</v>
      </c>
      <c r="F78" s="340" t="s">
        <v>513</v>
      </c>
      <c r="G78" s="340" t="s">
        <v>42</v>
      </c>
      <c r="H78" s="340" t="s">
        <v>474</v>
      </c>
      <c r="I78" s="340" t="s">
        <v>42</v>
      </c>
      <c r="J78" s="340" t="s">
        <v>12</v>
      </c>
      <c r="K78" s="377"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37"/>
      <c r="B79" s="341"/>
      <c r="C79" s="341"/>
      <c r="D79" s="302" t="s">
        <v>434</v>
      </c>
      <c r="E79" s="302" t="s">
        <v>42</v>
      </c>
      <c r="F79" s="341"/>
      <c r="G79" s="341"/>
      <c r="H79" s="341"/>
      <c r="I79" s="341"/>
      <c r="J79" s="341"/>
      <c r="K79" s="378"/>
      <c r="L79" s="200" t="s">
        <v>305</v>
      </c>
      <c r="M79" s="200" t="s">
        <v>423</v>
      </c>
      <c r="N79" s="200" t="s">
        <v>286</v>
      </c>
      <c r="O79" s="65">
        <v>277399</v>
      </c>
      <c r="P79" s="43"/>
      <c r="Q79" s="43">
        <v>3327010.6</v>
      </c>
      <c r="R79" s="43">
        <v>1004904.3</v>
      </c>
    </row>
    <row r="80" spans="1:18" s="7" customFormat="1" ht="33" customHeight="1" x14ac:dyDescent="0.2">
      <c r="A80" s="338"/>
      <c r="B80" s="342"/>
      <c r="C80" s="342"/>
      <c r="D80" s="302"/>
      <c r="E80" s="302"/>
      <c r="F80" s="342"/>
      <c r="G80" s="342"/>
      <c r="H80" s="342"/>
      <c r="I80" s="342"/>
      <c r="J80" s="342"/>
      <c r="K80" s="372"/>
      <c r="L80" s="200" t="s">
        <v>75</v>
      </c>
      <c r="M80" s="200" t="s">
        <v>350</v>
      </c>
      <c r="N80" s="200" t="s">
        <v>286</v>
      </c>
      <c r="O80" s="65">
        <v>219648</v>
      </c>
      <c r="P80" s="43">
        <f>123599+85604</f>
        <v>209203</v>
      </c>
      <c r="Q80" s="43"/>
      <c r="R80" s="43"/>
    </row>
    <row r="81" spans="1:18" s="7" customFormat="1" ht="23.25" customHeight="1" x14ac:dyDescent="0.2">
      <c r="A81" s="359" t="s">
        <v>83</v>
      </c>
      <c r="B81" s="317" t="s">
        <v>84</v>
      </c>
      <c r="C81" s="356" t="s">
        <v>85</v>
      </c>
      <c r="D81" s="368" t="s">
        <v>270</v>
      </c>
      <c r="E81" s="368" t="s">
        <v>271</v>
      </c>
      <c r="F81" s="368" t="s">
        <v>435</v>
      </c>
      <c r="G81" s="368" t="s">
        <v>42</v>
      </c>
      <c r="H81" s="368" t="s">
        <v>514</v>
      </c>
      <c r="I81" s="368" t="s">
        <v>42</v>
      </c>
      <c r="J81" s="368" t="s">
        <v>16</v>
      </c>
      <c r="K81" s="372" t="s">
        <v>285</v>
      </c>
      <c r="L81" s="377" t="s">
        <v>86</v>
      </c>
      <c r="M81" s="58" t="s">
        <v>288</v>
      </c>
      <c r="N81" s="177" t="s">
        <v>289</v>
      </c>
      <c r="O81" s="66">
        <f>SUM(O82:O88)</f>
        <v>3775469.9699999997</v>
      </c>
      <c r="P81" s="66">
        <f t="shared" ref="P81:R81" si="8">SUM(P82:P88)</f>
        <v>520500</v>
      </c>
      <c r="Q81" s="66">
        <f t="shared" si="8"/>
        <v>0</v>
      </c>
      <c r="R81" s="66">
        <f t="shared" si="8"/>
        <v>0</v>
      </c>
    </row>
    <row r="82" spans="1:18" s="7" customFormat="1" ht="23.25" customHeight="1" x14ac:dyDescent="0.2">
      <c r="A82" s="359"/>
      <c r="B82" s="317"/>
      <c r="C82" s="357"/>
      <c r="D82" s="334"/>
      <c r="E82" s="334"/>
      <c r="F82" s="334"/>
      <c r="G82" s="334"/>
      <c r="H82" s="334"/>
      <c r="I82" s="334"/>
      <c r="J82" s="334"/>
      <c r="K82" s="373"/>
      <c r="L82" s="378"/>
      <c r="M82" s="369" t="s">
        <v>337</v>
      </c>
      <c r="N82" s="23" t="s">
        <v>26</v>
      </c>
      <c r="O82" s="67">
        <v>1600</v>
      </c>
      <c r="P82" s="43">
        <v>26000</v>
      </c>
      <c r="Q82" s="43"/>
      <c r="R82" s="43"/>
    </row>
    <row r="83" spans="1:18" s="7" customFormat="1" ht="23.25" customHeight="1" x14ac:dyDescent="0.2">
      <c r="A83" s="359"/>
      <c r="B83" s="317"/>
      <c r="C83" s="357"/>
      <c r="D83" s="334"/>
      <c r="E83" s="334"/>
      <c r="F83" s="334"/>
      <c r="G83" s="334"/>
      <c r="H83" s="334"/>
      <c r="I83" s="334"/>
      <c r="J83" s="334"/>
      <c r="K83" s="373"/>
      <c r="L83" s="378"/>
      <c r="M83" s="370"/>
      <c r="N83" s="23" t="s">
        <v>286</v>
      </c>
      <c r="O83" s="67">
        <v>901954.97</v>
      </c>
      <c r="P83" s="43">
        <v>64600</v>
      </c>
      <c r="Q83" s="43"/>
      <c r="R83" s="43"/>
    </row>
    <row r="84" spans="1:18" s="7" customFormat="1" ht="23.25" customHeight="1" x14ac:dyDescent="0.2">
      <c r="A84" s="359"/>
      <c r="B84" s="317"/>
      <c r="C84" s="357"/>
      <c r="D84" s="334"/>
      <c r="E84" s="334"/>
      <c r="F84" s="334"/>
      <c r="G84" s="334"/>
      <c r="H84" s="334"/>
      <c r="I84" s="334"/>
      <c r="J84" s="334"/>
      <c r="K84" s="373"/>
      <c r="L84" s="378"/>
      <c r="M84" s="369" t="s">
        <v>338</v>
      </c>
      <c r="N84" s="176" t="s">
        <v>26</v>
      </c>
      <c r="O84" s="69">
        <v>211200</v>
      </c>
      <c r="P84" s="44">
        <v>211200</v>
      </c>
      <c r="Q84" s="44"/>
      <c r="R84" s="44"/>
    </row>
    <row r="85" spans="1:18" s="7" customFormat="1" ht="23.25" customHeight="1" x14ac:dyDescent="0.2">
      <c r="A85" s="359"/>
      <c r="B85" s="317"/>
      <c r="C85" s="357"/>
      <c r="D85" s="334"/>
      <c r="E85" s="334"/>
      <c r="F85" s="334"/>
      <c r="G85" s="334"/>
      <c r="H85" s="334"/>
      <c r="I85" s="334"/>
      <c r="J85" s="334"/>
      <c r="K85" s="373"/>
      <c r="L85" s="378"/>
      <c r="M85" s="371"/>
      <c r="N85" s="200" t="s">
        <v>286</v>
      </c>
      <c r="O85" s="43">
        <v>199200</v>
      </c>
      <c r="P85" s="43">
        <v>208700</v>
      </c>
      <c r="Q85" s="43"/>
      <c r="R85" s="43"/>
    </row>
    <row r="86" spans="1:18" s="7" customFormat="1" ht="28.5" customHeight="1" x14ac:dyDescent="0.2">
      <c r="A86" s="359"/>
      <c r="B86" s="317"/>
      <c r="C86" s="357"/>
      <c r="D86" s="334"/>
      <c r="E86" s="334"/>
      <c r="F86" s="334"/>
      <c r="G86" s="334"/>
      <c r="H86" s="334"/>
      <c r="I86" s="334"/>
      <c r="J86" s="334"/>
      <c r="K86" s="373"/>
      <c r="L86" s="378"/>
      <c r="M86" s="198" t="s">
        <v>339</v>
      </c>
      <c r="N86" s="200" t="s">
        <v>286</v>
      </c>
      <c r="O86" s="43">
        <v>10000</v>
      </c>
      <c r="P86" s="43">
        <v>10000</v>
      </c>
      <c r="Q86" s="43"/>
      <c r="R86" s="43"/>
    </row>
    <row r="87" spans="1:18" s="7" customFormat="1" ht="28.5" hidden="1" customHeight="1" x14ac:dyDescent="0.2">
      <c r="A87" s="359"/>
      <c r="B87" s="317"/>
      <c r="C87" s="357"/>
      <c r="D87" s="334"/>
      <c r="E87" s="334"/>
      <c r="F87" s="334"/>
      <c r="G87" s="334"/>
      <c r="H87" s="334"/>
      <c r="I87" s="334"/>
      <c r="J87" s="334"/>
      <c r="K87" s="373"/>
      <c r="L87" s="200" t="s">
        <v>521</v>
      </c>
      <c r="M87" s="198" t="s">
        <v>340</v>
      </c>
      <c r="N87" s="200" t="s">
        <v>296</v>
      </c>
      <c r="O87" s="43"/>
      <c r="P87" s="43">
        <f>1753947+92313-1753947-92313</f>
        <v>0</v>
      </c>
      <c r="Q87" s="43"/>
      <c r="R87" s="43"/>
    </row>
    <row r="88" spans="1:18" s="7" customFormat="1" ht="65.25" customHeight="1" x14ac:dyDescent="0.2">
      <c r="A88" s="359" t="s">
        <v>0</v>
      </c>
      <c r="B88" s="307"/>
      <c r="C88" s="357" t="s">
        <v>0</v>
      </c>
      <c r="D88" s="314"/>
      <c r="E88" s="314"/>
      <c r="F88" s="314"/>
      <c r="G88" s="314"/>
      <c r="H88" s="314"/>
      <c r="I88" s="314"/>
      <c r="J88" s="314"/>
      <c r="K88" s="373"/>
      <c r="L88" s="200" t="s">
        <v>86</v>
      </c>
      <c r="M88" s="68" t="s">
        <v>287</v>
      </c>
      <c r="N88" s="200" t="s">
        <v>286</v>
      </c>
      <c r="O88" s="43">
        <v>2451515</v>
      </c>
      <c r="P88" s="43"/>
      <c r="Q88" s="43"/>
      <c r="R88" s="43"/>
    </row>
    <row r="89" spans="1:18" s="7" customFormat="1" ht="42.75" customHeight="1" x14ac:dyDescent="0.2">
      <c r="A89" s="313" t="s">
        <v>87</v>
      </c>
      <c r="B89" s="313" t="s">
        <v>88</v>
      </c>
      <c r="C89" s="313" t="s">
        <v>89</v>
      </c>
      <c r="D89" s="313" t="s">
        <v>270</v>
      </c>
      <c r="E89" s="313" t="s">
        <v>271</v>
      </c>
      <c r="F89" s="374"/>
      <c r="G89" s="313"/>
      <c r="H89" s="313" t="s">
        <v>515</v>
      </c>
      <c r="I89" s="313" t="s">
        <v>42</v>
      </c>
      <c r="J89" s="313" t="s">
        <v>11</v>
      </c>
      <c r="K89" s="177" t="s">
        <v>289</v>
      </c>
      <c r="L89" s="177" t="s">
        <v>289</v>
      </c>
      <c r="M89" s="56" t="s">
        <v>289</v>
      </c>
      <c r="N89" s="200" t="s">
        <v>289</v>
      </c>
      <c r="O89" s="43">
        <f>O90+O91+O92</f>
        <v>15572</v>
      </c>
      <c r="P89" s="43">
        <f t="shared" ref="P89:R89" si="9">P90+P91+P92</f>
        <v>128400</v>
      </c>
      <c r="Q89" s="43">
        <f t="shared" si="9"/>
        <v>0</v>
      </c>
      <c r="R89" s="43">
        <f t="shared" si="9"/>
        <v>0</v>
      </c>
    </row>
    <row r="90" spans="1:18" s="7" customFormat="1" ht="42.75" customHeight="1" x14ac:dyDescent="0.2">
      <c r="A90" s="334"/>
      <c r="B90" s="334"/>
      <c r="C90" s="334"/>
      <c r="D90" s="334"/>
      <c r="E90" s="334"/>
      <c r="F90" s="375"/>
      <c r="G90" s="334"/>
      <c r="H90" s="334"/>
      <c r="I90" s="334"/>
      <c r="J90" s="334"/>
      <c r="K90" s="177" t="s">
        <v>285</v>
      </c>
      <c r="L90" s="177" t="s">
        <v>307</v>
      </c>
      <c r="M90" s="23" t="s">
        <v>349</v>
      </c>
      <c r="N90" s="177" t="s">
        <v>286</v>
      </c>
      <c r="O90" s="175">
        <v>5000</v>
      </c>
      <c r="P90" s="175">
        <v>5000</v>
      </c>
      <c r="Q90" s="175"/>
      <c r="R90" s="175"/>
    </row>
    <row r="91" spans="1:18" s="7" customFormat="1" ht="42.75" customHeight="1" x14ac:dyDescent="0.2">
      <c r="A91" s="334"/>
      <c r="B91" s="334"/>
      <c r="C91" s="334"/>
      <c r="D91" s="334"/>
      <c r="E91" s="334"/>
      <c r="F91" s="375"/>
      <c r="G91" s="334"/>
      <c r="H91" s="334"/>
      <c r="I91" s="334"/>
      <c r="J91" s="334"/>
      <c r="K91" s="311" t="s">
        <v>293</v>
      </c>
      <c r="L91" s="311" t="s">
        <v>308</v>
      </c>
      <c r="M91" s="311" t="s">
        <v>363</v>
      </c>
      <c r="N91" s="23" t="s">
        <v>26</v>
      </c>
      <c r="O91" s="27">
        <v>2100</v>
      </c>
      <c r="P91" s="27">
        <v>16900</v>
      </c>
      <c r="Q91" s="27"/>
      <c r="R91" s="27"/>
    </row>
    <row r="92" spans="1:18" s="7" customFormat="1" ht="42.75" customHeight="1" x14ac:dyDescent="0.2">
      <c r="A92" s="314"/>
      <c r="B92" s="314"/>
      <c r="C92" s="314"/>
      <c r="D92" s="314"/>
      <c r="E92" s="314"/>
      <c r="F92" s="376"/>
      <c r="G92" s="314"/>
      <c r="H92" s="314"/>
      <c r="I92" s="314"/>
      <c r="J92" s="314"/>
      <c r="K92" s="312"/>
      <c r="L92" s="312"/>
      <c r="M92" s="312"/>
      <c r="N92" s="23" t="s">
        <v>286</v>
      </c>
      <c r="O92" s="27">
        <v>8472</v>
      </c>
      <c r="P92" s="27">
        <v>106500</v>
      </c>
      <c r="Q92" s="27"/>
      <c r="R92" s="27"/>
    </row>
    <row r="93" spans="1:18" s="7" customFormat="1" ht="98.25" customHeight="1" x14ac:dyDescent="0.2">
      <c r="A93" s="204" t="s">
        <v>90</v>
      </c>
      <c r="B93" s="205" t="s">
        <v>91</v>
      </c>
      <c r="C93" s="205" t="s">
        <v>92</v>
      </c>
      <c r="D93" s="205" t="s">
        <v>93</v>
      </c>
      <c r="E93" s="205" t="s">
        <v>42</v>
      </c>
      <c r="F93" s="205" t="s">
        <v>517</v>
      </c>
      <c r="G93" s="205" t="s">
        <v>42</v>
      </c>
      <c r="H93" s="205" t="s">
        <v>474</v>
      </c>
      <c r="I93" s="205" t="s">
        <v>42</v>
      </c>
      <c r="J93" s="205" t="s">
        <v>21</v>
      </c>
      <c r="K93" s="23" t="s">
        <v>285</v>
      </c>
      <c r="L93" s="23" t="s">
        <v>94</v>
      </c>
      <c r="M93" s="23" t="s">
        <v>395</v>
      </c>
      <c r="N93" s="23" t="s">
        <v>286</v>
      </c>
      <c r="O93" s="27">
        <v>0</v>
      </c>
      <c r="P93" s="27">
        <v>315000</v>
      </c>
      <c r="Q93" s="27"/>
      <c r="R93" s="27"/>
    </row>
    <row r="94" spans="1:18" s="7" customFormat="1" ht="30" customHeight="1" x14ac:dyDescent="0.2">
      <c r="A94" s="379" t="s">
        <v>95</v>
      </c>
      <c r="B94" s="313" t="s">
        <v>96</v>
      </c>
      <c r="C94" s="387" t="s">
        <v>97</v>
      </c>
      <c r="D94" s="313" t="s">
        <v>270</v>
      </c>
      <c r="E94" s="313" t="s">
        <v>271</v>
      </c>
      <c r="F94" s="313" t="s">
        <v>518</v>
      </c>
      <c r="G94" s="313" t="s">
        <v>42</v>
      </c>
      <c r="H94" s="313" t="s">
        <v>474</v>
      </c>
      <c r="I94" s="313" t="s">
        <v>42</v>
      </c>
      <c r="J94" s="313" t="s">
        <v>20</v>
      </c>
      <c r="K94" s="311"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79"/>
      <c r="B95" s="334"/>
      <c r="C95" s="388"/>
      <c r="D95" s="334"/>
      <c r="E95" s="334"/>
      <c r="F95" s="334"/>
      <c r="G95" s="334"/>
      <c r="H95" s="334"/>
      <c r="I95" s="334"/>
      <c r="J95" s="334"/>
      <c r="K95" s="403"/>
      <c r="L95" s="23" t="s">
        <v>138</v>
      </c>
      <c r="M95" s="23" t="s">
        <v>386</v>
      </c>
      <c r="N95" s="23" t="s">
        <v>286</v>
      </c>
      <c r="O95" s="27">
        <v>73661.039999999994</v>
      </c>
      <c r="P95" s="27">
        <v>79056</v>
      </c>
      <c r="Q95" s="27"/>
      <c r="R95" s="27"/>
    </row>
    <row r="96" spans="1:18" s="7" customFormat="1" ht="31.5" customHeight="1" x14ac:dyDescent="0.2">
      <c r="A96" s="379"/>
      <c r="B96" s="334"/>
      <c r="C96" s="388"/>
      <c r="D96" s="334"/>
      <c r="E96" s="334"/>
      <c r="F96" s="334"/>
      <c r="G96" s="334"/>
      <c r="H96" s="334"/>
      <c r="I96" s="334"/>
      <c r="J96" s="334"/>
      <c r="K96" s="403"/>
      <c r="L96" s="23" t="s">
        <v>138</v>
      </c>
      <c r="M96" s="23" t="s">
        <v>391</v>
      </c>
      <c r="N96" s="23" t="s">
        <v>309</v>
      </c>
      <c r="O96" s="27">
        <v>2174150</v>
      </c>
      <c r="P96" s="27">
        <v>1930000</v>
      </c>
      <c r="Q96" s="27"/>
      <c r="R96" s="27"/>
    </row>
    <row r="97" spans="1:18" s="7" customFormat="1" ht="31.5" customHeight="1" x14ac:dyDescent="0.2">
      <c r="A97" s="379"/>
      <c r="B97" s="334"/>
      <c r="C97" s="388"/>
      <c r="D97" s="334"/>
      <c r="E97" s="334"/>
      <c r="F97" s="334"/>
      <c r="G97" s="334"/>
      <c r="H97" s="334"/>
      <c r="I97" s="334"/>
      <c r="J97" s="334"/>
      <c r="K97" s="403"/>
      <c r="L97" s="23" t="s">
        <v>138</v>
      </c>
      <c r="M97" s="23" t="s">
        <v>387</v>
      </c>
      <c r="N97" s="23" t="s">
        <v>309</v>
      </c>
      <c r="O97" s="27"/>
      <c r="P97" s="27"/>
      <c r="Q97" s="27">
        <f>7822205+411695</f>
        <v>8233900</v>
      </c>
      <c r="R97" s="27"/>
    </row>
    <row r="98" spans="1:18" s="7" customFormat="1" ht="31.5" hidden="1" customHeight="1" x14ac:dyDescent="0.2">
      <c r="A98" s="379"/>
      <c r="B98" s="334"/>
      <c r="C98" s="388"/>
      <c r="D98" s="334"/>
      <c r="E98" s="334"/>
      <c r="F98" s="334"/>
      <c r="G98" s="334"/>
      <c r="H98" s="334"/>
      <c r="I98" s="334"/>
      <c r="J98" s="334"/>
      <c r="K98" s="403"/>
      <c r="L98" s="23" t="s">
        <v>98</v>
      </c>
      <c r="M98" s="23" t="s">
        <v>389</v>
      </c>
      <c r="N98" s="23" t="s">
        <v>286</v>
      </c>
      <c r="O98" s="27"/>
      <c r="P98" s="27">
        <f>2724000-2300000-424000</f>
        <v>0</v>
      </c>
      <c r="Q98" s="27"/>
      <c r="R98" s="27"/>
    </row>
    <row r="99" spans="1:18" s="7" customFormat="1" ht="32.25" customHeight="1" x14ac:dyDescent="0.2">
      <c r="A99" s="379"/>
      <c r="B99" s="314"/>
      <c r="C99" s="386"/>
      <c r="D99" s="314"/>
      <c r="E99" s="314"/>
      <c r="F99" s="314"/>
      <c r="G99" s="314"/>
      <c r="H99" s="314"/>
      <c r="I99" s="314"/>
      <c r="J99" s="314"/>
      <c r="K99" s="312"/>
      <c r="L99" s="23" t="s">
        <v>98</v>
      </c>
      <c r="M99" s="23" t="s">
        <v>388</v>
      </c>
      <c r="N99" s="23" t="s">
        <v>309</v>
      </c>
      <c r="O99" s="27">
        <v>18660104.09</v>
      </c>
      <c r="P99" s="27">
        <v>13831044.960000001</v>
      </c>
      <c r="Q99" s="27">
        <v>20446362.829999998</v>
      </c>
      <c r="R99" s="27">
        <v>3800000</v>
      </c>
    </row>
    <row r="100" spans="1:18" s="7" customFormat="1" ht="48" customHeight="1" x14ac:dyDescent="0.2">
      <c r="A100" s="389" t="s">
        <v>99</v>
      </c>
      <c r="B100" s="313" t="s">
        <v>100</v>
      </c>
      <c r="C100" s="390" t="s">
        <v>101</v>
      </c>
      <c r="D100" s="313" t="s">
        <v>270</v>
      </c>
      <c r="E100" s="313" t="s">
        <v>271</v>
      </c>
      <c r="F100" s="313" t="s">
        <v>436</v>
      </c>
      <c r="G100" s="313" t="s">
        <v>42</v>
      </c>
      <c r="H100" s="313" t="s">
        <v>474</v>
      </c>
      <c r="I100" s="313" t="s">
        <v>42</v>
      </c>
      <c r="J100" s="313" t="s">
        <v>19</v>
      </c>
      <c r="K100" s="311"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89"/>
      <c r="B101" s="334"/>
      <c r="C101" s="390"/>
      <c r="D101" s="334"/>
      <c r="E101" s="334"/>
      <c r="F101" s="334"/>
      <c r="G101" s="334"/>
      <c r="H101" s="334"/>
      <c r="I101" s="334"/>
      <c r="J101" s="334"/>
      <c r="K101" s="403"/>
      <c r="L101" s="23" t="s">
        <v>259</v>
      </c>
      <c r="M101" s="23" t="s">
        <v>385</v>
      </c>
      <c r="N101" s="23" t="s">
        <v>286</v>
      </c>
      <c r="O101" s="27">
        <v>59971.08</v>
      </c>
      <c r="P101" s="27">
        <v>90603</v>
      </c>
      <c r="Q101" s="27"/>
      <c r="R101" s="27"/>
    </row>
    <row r="102" spans="1:18" s="7" customFormat="1" ht="36.75" customHeight="1" x14ac:dyDescent="0.2">
      <c r="A102" s="389" t="s">
        <v>0</v>
      </c>
      <c r="B102" s="314"/>
      <c r="C102" s="390" t="s">
        <v>0</v>
      </c>
      <c r="D102" s="314"/>
      <c r="E102" s="314"/>
      <c r="F102" s="314"/>
      <c r="G102" s="314"/>
      <c r="H102" s="314"/>
      <c r="I102" s="314"/>
      <c r="J102" s="314"/>
      <c r="K102" s="312"/>
      <c r="L102" s="23" t="s">
        <v>102</v>
      </c>
      <c r="M102" s="23" t="s">
        <v>342</v>
      </c>
      <c r="N102" s="23" t="s">
        <v>292</v>
      </c>
      <c r="O102" s="27">
        <v>2902473</v>
      </c>
      <c r="P102" s="27">
        <v>3151297.8</v>
      </c>
      <c r="Q102" s="27">
        <v>3151297.8</v>
      </c>
      <c r="R102" s="27">
        <v>3151297.8</v>
      </c>
    </row>
    <row r="103" spans="1:18" s="7" customFormat="1" ht="42" customHeight="1" x14ac:dyDescent="0.2">
      <c r="A103" s="313" t="s">
        <v>103</v>
      </c>
      <c r="B103" s="313" t="s">
        <v>104</v>
      </c>
      <c r="C103" s="313" t="s">
        <v>105</v>
      </c>
      <c r="D103" s="313" t="s">
        <v>270</v>
      </c>
      <c r="E103" s="313" t="s">
        <v>271</v>
      </c>
      <c r="F103" s="313" t="s">
        <v>437</v>
      </c>
      <c r="G103" s="313" t="s">
        <v>42</v>
      </c>
      <c r="H103" s="313" t="s">
        <v>516</v>
      </c>
      <c r="I103" s="313" t="s">
        <v>42</v>
      </c>
      <c r="J103" s="313" t="s">
        <v>17</v>
      </c>
      <c r="K103" s="416" t="s">
        <v>285</v>
      </c>
      <c r="L103" s="416"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34"/>
      <c r="B104" s="334"/>
      <c r="C104" s="334"/>
      <c r="D104" s="334"/>
      <c r="E104" s="334"/>
      <c r="F104" s="334"/>
      <c r="G104" s="334"/>
      <c r="H104" s="334"/>
      <c r="I104" s="334"/>
      <c r="J104" s="334"/>
      <c r="K104" s="417"/>
      <c r="L104" s="417"/>
      <c r="M104" s="345" t="s">
        <v>421</v>
      </c>
      <c r="N104" s="23" t="s">
        <v>25</v>
      </c>
      <c r="O104" s="27">
        <v>1734382.35</v>
      </c>
      <c r="P104" s="27">
        <v>1775200</v>
      </c>
      <c r="Q104" s="27">
        <v>1775200</v>
      </c>
      <c r="R104" s="27">
        <v>1775200</v>
      </c>
    </row>
    <row r="105" spans="1:18" s="7" customFormat="1" ht="38.25" customHeight="1" x14ac:dyDescent="0.2">
      <c r="A105" s="334"/>
      <c r="B105" s="334"/>
      <c r="C105" s="334"/>
      <c r="D105" s="334"/>
      <c r="E105" s="334"/>
      <c r="F105" s="334"/>
      <c r="G105" s="334"/>
      <c r="H105" s="334"/>
      <c r="I105" s="334"/>
      <c r="J105" s="334"/>
      <c r="K105" s="417"/>
      <c r="L105" s="417"/>
      <c r="M105" s="346"/>
      <c r="N105" s="23" t="s">
        <v>27</v>
      </c>
      <c r="O105" s="27">
        <v>511887.51</v>
      </c>
      <c r="P105" s="27">
        <v>536100</v>
      </c>
      <c r="Q105" s="27">
        <v>536100</v>
      </c>
      <c r="R105" s="27">
        <v>536100</v>
      </c>
    </row>
    <row r="106" spans="1:18" s="7" customFormat="1" ht="38.25" customHeight="1" x14ac:dyDescent="0.2">
      <c r="A106" s="334"/>
      <c r="B106" s="334"/>
      <c r="C106" s="334"/>
      <c r="D106" s="334"/>
      <c r="E106" s="334"/>
      <c r="F106" s="334"/>
      <c r="G106" s="334"/>
      <c r="H106" s="334"/>
      <c r="I106" s="334"/>
      <c r="J106" s="334"/>
      <c r="K106" s="417"/>
      <c r="L106" s="417"/>
      <c r="M106" s="346"/>
      <c r="N106" s="23" t="s">
        <v>286</v>
      </c>
      <c r="O106" s="27">
        <v>949739.71</v>
      </c>
      <c r="P106" s="27">
        <v>966406</v>
      </c>
      <c r="Q106" s="27">
        <v>333400</v>
      </c>
      <c r="R106" s="27">
        <v>333400</v>
      </c>
    </row>
    <row r="107" spans="1:18" s="7" customFormat="1" ht="38.25" customHeight="1" x14ac:dyDescent="0.2">
      <c r="A107" s="334"/>
      <c r="B107" s="334"/>
      <c r="C107" s="334"/>
      <c r="D107" s="334"/>
      <c r="E107" s="334"/>
      <c r="F107" s="334"/>
      <c r="G107" s="334"/>
      <c r="H107" s="334"/>
      <c r="I107" s="334"/>
      <c r="J107" s="334"/>
      <c r="K107" s="417"/>
      <c r="L107" s="417"/>
      <c r="M107" s="347"/>
      <c r="N107" s="23" t="s">
        <v>285</v>
      </c>
      <c r="O107" s="27">
        <v>33600</v>
      </c>
      <c r="P107" s="27">
        <v>31400</v>
      </c>
      <c r="Q107" s="27">
        <v>15600</v>
      </c>
      <c r="R107" s="27">
        <v>15600</v>
      </c>
    </row>
    <row r="108" spans="1:18" s="7" customFormat="1" ht="42" customHeight="1" x14ac:dyDescent="0.2">
      <c r="A108" s="314"/>
      <c r="B108" s="314"/>
      <c r="C108" s="314"/>
      <c r="D108" s="314"/>
      <c r="E108" s="314"/>
      <c r="F108" s="314"/>
      <c r="G108" s="314"/>
      <c r="H108" s="314"/>
      <c r="I108" s="314"/>
      <c r="J108" s="314"/>
      <c r="K108" s="418"/>
      <c r="L108" s="418"/>
      <c r="M108" s="23" t="s">
        <v>422</v>
      </c>
      <c r="N108" s="23" t="s">
        <v>286</v>
      </c>
      <c r="O108" s="27">
        <v>110400</v>
      </c>
      <c r="P108" s="27">
        <v>157222.28</v>
      </c>
      <c r="Q108" s="27">
        <v>60000</v>
      </c>
      <c r="R108" s="27">
        <v>60000</v>
      </c>
    </row>
    <row r="109" spans="1:18" s="7" customFormat="1" ht="75" customHeight="1" x14ac:dyDescent="0.2">
      <c r="A109" s="313" t="s">
        <v>107</v>
      </c>
      <c r="B109" s="313" t="s">
        <v>108</v>
      </c>
      <c r="C109" s="313" t="s">
        <v>109</v>
      </c>
      <c r="D109" s="313" t="s">
        <v>110</v>
      </c>
      <c r="E109" s="313" t="s">
        <v>42</v>
      </c>
      <c r="F109" s="313" t="s">
        <v>519</v>
      </c>
      <c r="G109" s="313" t="s">
        <v>42</v>
      </c>
      <c r="H109" s="313" t="s">
        <v>444</v>
      </c>
      <c r="I109" s="313" t="s">
        <v>42</v>
      </c>
      <c r="J109" s="313" t="s">
        <v>9</v>
      </c>
      <c r="K109" s="345" t="s">
        <v>285</v>
      </c>
      <c r="L109" s="34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34"/>
      <c r="B110" s="334"/>
      <c r="C110" s="334"/>
      <c r="D110" s="334"/>
      <c r="E110" s="334"/>
      <c r="F110" s="334"/>
      <c r="G110" s="334"/>
      <c r="H110" s="334"/>
      <c r="I110" s="334"/>
      <c r="J110" s="334"/>
      <c r="K110" s="346"/>
      <c r="L110" s="346"/>
      <c r="M110" s="190" t="s">
        <v>420</v>
      </c>
      <c r="N110" s="23" t="s">
        <v>310</v>
      </c>
      <c r="O110" s="27">
        <v>2222776.12</v>
      </c>
      <c r="P110" s="27">
        <v>3144900</v>
      </c>
      <c r="Q110" s="27">
        <v>1300000</v>
      </c>
      <c r="R110" s="27">
        <v>1300000</v>
      </c>
    </row>
    <row r="111" spans="1:18" s="7" customFormat="1" ht="75" customHeight="1" x14ac:dyDescent="0.2">
      <c r="A111" s="334"/>
      <c r="B111" s="334"/>
      <c r="C111" s="334"/>
      <c r="D111" s="334"/>
      <c r="E111" s="334"/>
      <c r="F111" s="334"/>
      <c r="G111" s="334"/>
      <c r="H111" s="334"/>
      <c r="I111" s="334"/>
      <c r="J111" s="334"/>
      <c r="K111" s="346"/>
      <c r="L111" s="346"/>
      <c r="M111" s="345" t="s">
        <v>523</v>
      </c>
      <c r="N111" s="23" t="s">
        <v>325</v>
      </c>
      <c r="O111" s="27"/>
      <c r="P111" s="27">
        <v>1000000</v>
      </c>
      <c r="Q111" s="27"/>
      <c r="R111" s="27"/>
    </row>
    <row r="112" spans="1:18" s="7" customFormat="1" ht="75" customHeight="1" x14ac:dyDescent="0.2">
      <c r="A112" s="314"/>
      <c r="B112" s="314"/>
      <c r="C112" s="314"/>
      <c r="D112" s="314"/>
      <c r="E112" s="314"/>
      <c r="F112" s="314"/>
      <c r="G112" s="314"/>
      <c r="H112" s="314"/>
      <c r="I112" s="314"/>
      <c r="J112" s="314"/>
      <c r="K112" s="347"/>
      <c r="L112" s="347"/>
      <c r="M112" s="347"/>
      <c r="N112" s="23" t="s">
        <v>286</v>
      </c>
      <c r="O112" s="27"/>
      <c r="P112" s="27">
        <v>355000</v>
      </c>
      <c r="Q112" s="27"/>
      <c r="R112" s="27"/>
    </row>
    <row r="113" spans="1:18" s="7" customFormat="1" ht="73.5" customHeight="1" x14ac:dyDescent="0.2">
      <c r="A113" s="15" t="s">
        <v>112</v>
      </c>
      <c r="B113" s="205" t="s">
        <v>113</v>
      </c>
      <c r="C113" s="205" t="s">
        <v>114</v>
      </c>
      <c r="D113" s="205" t="s">
        <v>270</v>
      </c>
      <c r="E113" s="205" t="s">
        <v>271</v>
      </c>
      <c r="F113" s="205" t="s">
        <v>0</v>
      </c>
      <c r="G113" s="205" t="s">
        <v>0</v>
      </c>
      <c r="H113" s="205" t="s">
        <v>0</v>
      </c>
      <c r="I113" s="205" t="s">
        <v>0</v>
      </c>
      <c r="J113" s="205"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13" t="s">
        <v>115</v>
      </c>
      <c r="B114" s="313" t="s">
        <v>116</v>
      </c>
      <c r="C114" s="313" t="s">
        <v>117</v>
      </c>
      <c r="D114" s="313" t="s">
        <v>270</v>
      </c>
      <c r="E114" s="313" t="s">
        <v>271</v>
      </c>
      <c r="F114" s="313" t="s">
        <v>79</v>
      </c>
      <c r="G114" s="313" t="s">
        <v>42</v>
      </c>
      <c r="H114" s="313" t="s">
        <v>520</v>
      </c>
      <c r="I114" s="313" t="s">
        <v>42</v>
      </c>
      <c r="J114" s="313" t="s">
        <v>12</v>
      </c>
      <c r="K114" s="311" t="s">
        <v>285</v>
      </c>
      <c r="L114" s="311" t="s">
        <v>75</v>
      </c>
      <c r="M114" s="311"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34"/>
      <c r="B115" s="334"/>
      <c r="C115" s="334"/>
      <c r="D115" s="334"/>
      <c r="E115" s="334"/>
      <c r="F115" s="334"/>
      <c r="G115" s="334"/>
      <c r="H115" s="334"/>
      <c r="I115" s="334"/>
      <c r="J115" s="334"/>
      <c r="K115" s="403"/>
      <c r="L115" s="403"/>
      <c r="M115" s="403"/>
      <c r="N115" s="23" t="s">
        <v>286</v>
      </c>
      <c r="O115" s="27">
        <v>189100</v>
      </c>
      <c r="P115" s="27">
        <v>375000</v>
      </c>
      <c r="Q115" s="27">
        <v>375000</v>
      </c>
      <c r="R115" s="27">
        <v>375000</v>
      </c>
    </row>
    <row r="116" spans="1:18" s="7" customFormat="1" ht="24.75" customHeight="1" x14ac:dyDescent="0.2">
      <c r="A116" s="334"/>
      <c r="B116" s="334"/>
      <c r="C116" s="334"/>
      <c r="D116" s="334"/>
      <c r="E116" s="334"/>
      <c r="F116" s="334"/>
      <c r="G116" s="334"/>
      <c r="H116" s="334"/>
      <c r="I116" s="334"/>
      <c r="J116" s="334"/>
      <c r="K116" s="403"/>
      <c r="L116" s="403"/>
      <c r="M116" s="403"/>
      <c r="N116" s="23" t="s">
        <v>297</v>
      </c>
      <c r="O116" s="27">
        <v>5107400</v>
      </c>
      <c r="P116" s="27">
        <v>5107400</v>
      </c>
      <c r="Q116" s="27">
        <v>5107400</v>
      </c>
      <c r="R116" s="27">
        <v>5107400</v>
      </c>
    </row>
    <row r="117" spans="1:18" s="7" customFormat="1" ht="24.75" customHeight="1" x14ac:dyDescent="0.2">
      <c r="A117" s="314"/>
      <c r="B117" s="314"/>
      <c r="C117" s="314"/>
      <c r="D117" s="314"/>
      <c r="E117" s="314"/>
      <c r="F117" s="314"/>
      <c r="G117" s="314"/>
      <c r="H117" s="314"/>
      <c r="I117" s="314"/>
      <c r="J117" s="314"/>
      <c r="K117" s="312"/>
      <c r="L117" s="312"/>
      <c r="M117" s="312"/>
      <c r="N117" s="23" t="s">
        <v>298</v>
      </c>
      <c r="O117" s="27">
        <v>112872</v>
      </c>
      <c r="P117" s="27">
        <v>117600</v>
      </c>
      <c r="Q117" s="27">
        <v>117600</v>
      </c>
      <c r="R117" s="27">
        <v>117600</v>
      </c>
    </row>
    <row r="118" spans="1:18" s="7" customFormat="1" ht="275.25" customHeight="1" x14ac:dyDescent="0.2">
      <c r="A118" s="313" t="s">
        <v>118</v>
      </c>
      <c r="B118" s="205" t="s">
        <v>119</v>
      </c>
      <c r="C118" s="205" t="s">
        <v>86</v>
      </c>
      <c r="D118" s="205" t="s">
        <v>270</v>
      </c>
      <c r="E118" s="205" t="s">
        <v>271</v>
      </c>
      <c r="F118" s="205" t="s">
        <v>0</v>
      </c>
      <c r="G118" s="205" t="s">
        <v>0</v>
      </c>
      <c r="H118" s="205" t="s">
        <v>505</v>
      </c>
      <c r="I118" s="205" t="s">
        <v>42</v>
      </c>
      <c r="J118" s="205"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34"/>
      <c r="B119" s="178"/>
      <c r="C119" s="178"/>
      <c r="D119" s="205"/>
      <c r="E119" s="205"/>
      <c r="F119" s="205"/>
      <c r="G119" s="205"/>
      <c r="H119" s="205"/>
      <c r="I119" s="205"/>
      <c r="J119" s="205"/>
      <c r="K119" s="176" t="s">
        <v>290</v>
      </c>
      <c r="L119" s="345" t="s">
        <v>120</v>
      </c>
      <c r="M119" s="176" t="s">
        <v>403</v>
      </c>
      <c r="N119" s="23" t="s">
        <v>286</v>
      </c>
      <c r="O119" s="27">
        <v>2400</v>
      </c>
      <c r="P119" s="27">
        <v>2400</v>
      </c>
      <c r="Q119" s="27">
        <v>2400</v>
      </c>
      <c r="R119" s="27">
        <v>2400</v>
      </c>
    </row>
    <row r="120" spans="1:18" s="7" customFormat="1" ht="24.75" customHeight="1" x14ac:dyDescent="0.2">
      <c r="A120" s="314"/>
      <c r="B120" s="178"/>
      <c r="C120" s="178"/>
      <c r="D120" s="205"/>
      <c r="E120" s="205"/>
      <c r="F120" s="205"/>
      <c r="G120" s="205"/>
      <c r="H120" s="178"/>
      <c r="I120" s="205"/>
      <c r="J120" s="205"/>
      <c r="K120" s="176" t="s">
        <v>312</v>
      </c>
      <c r="L120" s="347"/>
      <c r="M120" s="176" t="s">
        <v>311</v>
      </c>
      <c r="N120" s="23" t="s">
        <v>286</v>
      </c>
      <c r="O120" s="27">
        <v>18000</v>
      </c>
      <c r="P120" s="27">
        <v>18000</v>
      </c>
      <c r="Q120" s="27">
        <v>18000</v>
      </c>
      <c r="R120" s="27">
        <v>18000</v>
      </c>
    </row>
    <row r="121" spans="1:18" s="109" customFormat="1" ht="99" customHeight="1" x14ac:dyDescent="0.2">
      <c r="A121" s="383" t="s">
        <v>121</v>
      </c>
      <c r="B121" s="316" t="s">
        <v>122</v>
      </c>
      <c r="C121" s="316" t="s">
        <v>123</v>
      </c>
      <c r="D121" s="316" t="s">
        <v>270</v>
      </c>
      <c r="E121" s="316" t="s">
        <v>271</v>
      </c>
      <c r="F121" s="316" t="s">
        <v>502</v>
      </c>
      <c r="G121" s="323" t="s">
        <v>42</v>
      </c>
      <c r="H121" s="180" t="s">
        <v>474</v>
      </c>
      <c r="I121" s="445" t="s">
        <v>42</v>
      </c>
      <c r="J121" s="316" t="s">
        <v>16</v>
      </c>
      <c r="K121" s="345" t="s">
        <v>285</v>
      </c>
      <c r="L121" s="345" t="s">
        <v>86</v>
      </c>
      <c r="M121" s="345" t="s">
        <v>336</v>
      </c>
      <c r="N121" s="37" t="s">
        <v>26</v>
      </c>
      <c r="O121" s="38">
        <v>49200</v>
      </c>
      <c r="P121" s="38">
        <v>71000</v>
      </c>
      <c r="Q121" s="38">
        <v>71000</v>
      </c>
      <c r="R121" s="38">
        <v>71000</v>
      </c>
    </row>
    <row r="122" spans="1:18" s="109" customFormat="1" ht="142.5" customHeight="1" x14ac:dyDescent="0.2">
      <c r="A122" s="384"/>
      <c r="B122" s="307"/>
      <c r="C122" s="307"/>
      <c r="D122" s="307"/>
      <c r="E122" s="307"/>
      <c r="F122" s="307"/>
      <c r="G122" s="324"/>
      <c r="H122" s="180" t="s">
        <v>503</v>
      </c>
      <c r="I122" s="446"/>
      <c r="J122" s="307"/>
      <c r="K122" s="347"/>
      <c r="L122" s="347"/>
      <c r="M122" s="347"/>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2"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1" t="s">
        <v>129</v>
      </c>
      <c r="C124" s="202" t="s">
        <v>130</v>
      </c>
      <c r="D124" s="202" t="s">
        <v>0</v>
      </c>
      <c r="E124" s="202" t="s">
        <v>0</v>
      </c>
      <c r="F124" s="202" t="s">
        <v>0</v>
      </c>
      <c r="G124" s="202" t="s">
        <v>0</v>
      </c>
      <c r="H124" s="202" t="s">
        <v>0</v>
      </c>
      <c r="I124" s="202" t="s">
        <v>0</v>
      </c>
      <c r="J124" s="201"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359" t="s">
        <v>131</v>
      </c>
      <c r="B125" s="323" t="s">
        <v>132</v>
      </c>
      <c r="C125" s="391" t="s">
        <v>133</v>
      </c>
      <c r="D125" s="322" t="s">
        <v>270</v>
      </c>
      <c r="E125" s="302" t="s">
        <v>42</v>
      </c>
      <c r="F125" s="322" t="s">
        <v>500</v>
      </c>
      <c r="G125" s="322" t="s">
        <v>42</v>
      </c>
      <c r="H125" s="211" t="s">
        <v>0</v>
      </c>
      <c r="I125" s="211" t="s">
        <v>0</v>
      </c>
      <c r="J125" s="318"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59"/>
      <c r="B126" s="343"/>
      <c r="C126" s="391"/>
      <c r="D126" s="322"/>
      <c r="E126" s="302"/>
      <c r="F126" s="322"/>
      <c r="G126" s="322"/>
      <c r="H126" s="302" t="s">
        <v>474</v>
      </c>
      <c r="I126" s="322" t="s">
        <v>42</v>
      </c>
      <c r="J126" s="364"/>
      <c r="K126" s="360" t="s">
        <v>285</v>
      </c>
      <c r="L126" s="193" t="s">
        <v>127</v>
      </c>
      <c r="M126" s="176" t="s">
        <v>408</v>
      </c>
      <c r="N126" s="176" t="s">
        <v>316</v>
      </c>
      <c r="O126" s="27">
        <v>332884.82</v>
      </c>
      <c r="P126" s="27">
        <v>364200</v>
      </c>
      <c r="Q126" s="27">
        <v>349200</v>
      </c>
      <c r="R126" s="27">
        <v>349200</v>
      </c>
    </row>
    <row r="127" spans="1:18" s="7" customFormat="1" ht="14.25" customHeight="1" x14ac:dyDescent="0.2">
      <c r="A127" s="359"/>
      <c r="B127" s="343"/>
      <c r="C127" s="391"/>
      <c r="D127" s="322"/>
      <c r="E127" s="302"/>
      <c r="F127" s="322"/>
      <c r="G127" s="322"/>
      <c r="H127" s="302"/>
      <c r="I127" s="322"/>
      <c r="J127" s="364"/>
      <c r="K127" s="361"/>
      <c r="L127" s="360" t="s">
        <v>127</v>
      </c>
      <c r="M127" s="350" t="s">
        <v>409</v>
      </c>
      <c r="N127" s="23" t="s">
        <v>29</v>
      </c>
      <c r="O127" s="27">
        <v>60122</v>
      </c>
      <c r="P127" s="27">
        <v>109400</v>
      </c>
      <c r="Q127" s="27">
        <v>109400</v>
      </c>
      <c r="R127" s="27">
        <v>109400</v>
      </c>
    </row>
    <row r="128" spans="1:18" s="7" customFormat="1" ht="14.25" customHeight="1" x14ac:dyDescent="0.2">
      <c r="A128" s="359"/>
      <c r="B128" s="343"/>
      <c r="C128" s="391"/>
      <c r="D128" s="322"/>
      <c r="E128" s="302"/>
      <c r="F128" s="322"/>
      <c r="G128" s="322"/>
      <c r="H128" s="302"/>
      <c r="I128" s="322"/>
      <c r="J128" s="364"/>
      <c r="K128" s="361"/>
      <c r="L128" s="361"/>
      <c r="M128" s="350"/>
      <c r="N128" s="23" t="s">
        <v>316</v>
      </c>
      <c r="O128" s="27">
        <v>3583741</v>
      </c>
      <c r="P128" s="27">
        <v>4069700</v>
      </c>
      <c r="Q128" s="27">
        <v>3680900</v>
      </c>
      <c r="R128" s="27">
        <v>3680900</v>
      </c>
    </row>
    <row r="129" spans="1:18" s="7" customFormat="1" ht="14.25" customHeight="1" x14ac:dyDescent="0.2">
      <c r="A129" s="359"/>
      <c r="B129" s="343"/>
      <c r="C129" s="391"/>
      <c r="D129" s="322"/>
      <c r="E129" s="302"/>
      <c r="F129" s="322"/>
      <c r="G129" s="322"/>
      <c r="H129" s="302"/>
      <c r="I129" s="322"/>
      <c r="J129" s="364"/>
      <c r="K129" s="361"/>
      <c r="L129" s="361"/>
      <c r="M129" s="350"/>
      <c r="N129" s="200" t="s">
        <v>286</v>
      </c>
      <c r="O129" s="40">
        <v>2984212.88</v>
      </c>
      <c r="P129" s="40">
        <v>2874975</v>
      </c>
      <c r="Q129" s="40">
        <v>266000</v>
      </c>
      <c r="R129" s="40">
        <v>266000</v>
      </c>
    </row>
    <row r="130" spans="1:18" s="7" customFormat="1" ht="14.25" customHeight="1" x14ac:dyDescent="0.2">
      <c r="A130" s="359"/>
      <c r="B130" s="343"/>
      <c r="C130" s="391"/>
      <c r="D130" s="322"/>
      <c r="E130" s="302"/>
      <c r="F130" s="322"/>
      <c r="G130" s="322"/>
      <c r="H130" s="302"/>
      <c r="I130" s="322"/>
      <c r="J130" s="364"/>
      <c r="K130" s="361"/>
      <c r="L130" s="361"/>
      <c r="M130" s="350"/>
      <c r="N130" s="200" t="s">
        <v>320</v>
      </c>
      <c r="O130" s="40">
        <v>1786418.26</v>
      </c>
      <c r="P130" s="40">
        <v>1858700</v>
      </c>
      <c r="Q130" s="40">
        <v>925000</v>
      </c>
      <c r="R130" s="40">
        <v>925000</v>
      </c>
    </row>
    <row r="131" spans="1:18" s="7" customFormat="1" ht="14.25" customHeight="1" x14ac:dyDescent="0.2">
      <c r="A131" s="359"/>
      <c r="B131" s="343"/>
      <c r="C131" s="391"/>
      <c r="D131" s="322"/>
      <c r="E131" s="302"/>
      <c r="F131" s="322"/>
      <c r="G131" s="322"/>
      <c r="H131" s="302"/>
      <c r="I131" s="322"/>
      <c r="J131" s="364"/>
      <c r="K131" s="361"/>
      <c r="L131" s="361"/>
      <c r="M131" s="350"/>
      <c r="N131" s="200" t="s">
        <v>292</v>
      </c>
      <c r="O131" s="40">
        <v>76192.77</v>
      </c>
      <c r="P131" s="40"/>
      <c r="Q131" s="40"/>
      <c r="R131" s="40"/>
    </row>
    <row r="132" spans="1:18" s="7" customFormat="1" ht="14.25" customHeight="1" x14ac:dyDescent="0.2">
      <c r="A132" s="359"/>
      <c r="B132" s="343"/>
      <c r="C132" s="391"/>
      <c r="D132" s="322"/>
      <c r="E132" s="302"/>
      <c r="F132" s="322"/>
      <c r="G132" s="322"/>
      <c r="H132" s="302"/>
      <c r="I132" s="322"/>
      <c r="J132" s="364"/>
      <c r="K132" s="361"/>
      <c r="L132" s="361"/>
      <c r="M132" s="350"/>
      <c r="N132" s="200" t="s">
        <v>285</v>
      </c>
      <c r="O132" s="40">
        <v>74505</v>
      </c>
      <c r="P132" s="40">
        <v>67500</v>
      </c>
      <c r="Q132" s="40">
        <v>33800</v>
      </c>
      <c r="R132" s="40">
        <v>33800</v>
      </c>
    </row>
    <row r="133" spans="1:18" s="7" customFormat="1" ht="14.25" customHeight="1" x14ac:dyDescent="0.2">
      <c r="A133" s="359"/>
      <c r="B133" s="343"/>
      <c r="C133" s="391"/>
      <c r="D133" s="322"/>
      <c r="E133" s="302"/>
      <c r="F133" s="322"/>
      <c r="G133" s="322"/>
      <c r="H133" s="302"/>
      <c r="I133" s="322"/>
      <c r="J133" s="364"/>
      <c r="K133" s="361"/>
      <c r="L133" s="361"/>
      <c r="M133" s="350"/>
      <c r="N133" s="200" t="s">
        <v>293</v>
      </c>
      <c r="O133" s="40">
        <v>25477</v>
      </c>
      <c r="P133" s="40">
        <v>24800</v>
      </c>
      <c r="Q133" s="40">
        <v>12400</v>
      </c>
      <c r="R133" s="40">
        <v>12400</v>
      </c>
    </row>
    <row r="134" spans="1:18" s="7" customFormat="1" ht="14.25" customHeight="1" x14ac:dyDescent="0.2">
      <c r="A134" s="359"/>
      <c r="B134" s="343"/>
      <c r="C134" s="391"/>
      <c r="D134" s="322"/>
      <c r="E134" s="302"/>
      <c r="F134" s="322"/>
      <c r="G134" s="322"/>
      <c r="H134" s="302"/>
      <c r="I134" s="322"/>
      <c r="J134" s="364"/>
      <c r="K134" s="361"/>
      <c r="L134" s="361"/>
      <c r="M134" s="452"/>
      <c r="N134" s="200" t="s">
        <v>290</v>
      </c>
      <c r="O134" s="40">
        <v>17.71</v>
      </c>
      <c r="P134" s="48"/>
      <c r="Q134" s="48"/>
      <c r="R134" s="48"/>
    </row>
    <row r="135" spans="1:18" s="7" customFormat="1" ht="26.25" customHeight="1" x14ac:dyDescent="0.2">
      <c r="A135" s="359"/>
      <c r="B135" s="343"/>
      <c r="C135" s="391"/>
      <c r="D135" s="322"/>
      <c r="E135" s="302"/>
      <c r="F135" s="322"/>
      <c r="G135" s="322"/>
      <c r="H135" s="302" t="s">
        <v>476</v>
      </c>
      <c r="I135" s="322" t="s">
        <v>42</v>
      </c>
      <c r="J135" s="364"/>
      <c r="K135" s="361"/>
      <c r="L135" s="361"/>
      <c r="M135" s="60" t="s">
        <v>319</v>
      </c>
      <c r="N135" s="200" t="s">
        <v>316</v>
      </c>
      <c r="O135" s="76">
        <v>169112.03</v>
      </c>
      <c r="P135" s="43"/>
      <c r="Q135" s="43"/>
      <c r="R135" s="43"/>
    </row>
    <row r="136" spans="1:18" s="7" customFormat="1" ht="26.25" customHeight="1" x14ac:dyDescent="0.2">
      <c r="A136" s="359"/>
      <c r="B136" s="343"/>
      <c r="C136" s="391"/>
      <c r="D136" s="322"/>
      <c r="E136" s="302"/>
      <c r="F136" s="322"/>
      <c r="G136" s="322"/>
      <c r="H136" s="302"/>
      <c r="I136" s="322"/>
      <c r="J136" s="364"/>
      <c r="K136" s="362"/>
      <c r="L136" s="362"/>
      <c r="M136" s="60" t="s">
        <v>318</v>
      </c>
      <c r="N136" s="200" t="s">
        <v>316</v>
      </c>
      <c r="O136" s="70">
        <v>45802.2</v>
      </c>
      <c r="P136" s="43">
        <v>76897.14</v>
      </c>
      <c r="Q136" s="43"/>
      <c r="R136" s="43"/>
    </row>
    <row r="137" spans="1:18" s="7" customFormat="1" ht="26.25" customHeight="1" x14ac:dyDescent="0.2">
      <c r="A137" s="359"/>
      <c r="B137" s="343"/>
      <c r="C137" s="391"/>
      <c r="D137" s="322"/>
      <c r="E137" s="302"/>
      <c r="F137" s="322"/>
      <c r="G137" s="322"/>
      <c r="H137" s="302"/>
      <c r="I137" s="322"/>
      <c r="J137" s="364"/>
      <c r="K137" s="360" t="s">
        <v>293</v>
      </c>
      <c r="L137" s="360" t="s">
        <v>66</v>
      </c>
      <c r="M137" s="360" t="s">
        <v>362</v>
      </c>
      <c r="N137" s="200" t="s">
        <v>29</v>
      </c>
      <c r="O137" s="65">
        <v>2715.6</v>
      </c>
      <c r="P137" s="43"/>
      <c r="Q137" s="43"/>
      <c r="R137" s="43"/>
    </row>
    <row r="138" spans="1:18" s="7" customFormat="1" ht="26.25" customHeight="1" x14ac:dyDescent="0.2">
      <c r="A138" s="359"/>
      <c r="B138" s="343"/>
      <c r="C138" s="391"/>
      <c r="D138" s="322" t="s">
        <v>134</v>
      </c>
      <c r="E138" s="302" t="s">
        <v>42</v>
      </c>
      <c r="F138" s="322"/>
      <c r="G138" s="322"/>
      <c r="H138" s="302" t="s">
        <v>495</v>
      </c>
      <c r="I138" s="322" t="s">
        <v>42</v>
      </c>
      <c r="J138" s="364"/>
      <c r="K138" s="361"/>
      <c r="L138" s="361"/>
      <c r="M138" s="362"/>
      <c r="N138" s="200" t="s">
        <v>316</v>
      </c>
      <c r="O138" s="65">
        <v>276940.77</v>
      </c>
      <c r="P138" s="43">
        <v>302933</v>
      </c>
      <c r="Q138" s="43">
        <v>284400</v>
      </c>
      <c r="R138" s="43">
        <v>284400</v>
      </c>
    </row>
    <row r="139" spans="1:18" s="7" customFormat="1" ht="26.25" customHeight="1" x14ac:dyDescent="0.2">
      <c r="A139" s="359"/>
      <c r="B139" s="343"/>
      <c r="C139" s="391"/>
      <c r="D139" s="322"/>
      <c r="E139" s="302"/>
      <c r="F139" s="322"/>
      <c r="G139" s="322"/>
      <c r="H139" s="302"/>
      <c r="I139" s="322"/>
      <c r="J139" s="364"/>
      <c r="K139" s="361"/>
      <c r="L139" s="361"/>
      <c r="M139" s="60" t="s">
        <v>323</v>
      </c>
      <c r="N139" s="200" t="s">
        <v>316</v>
      </c>
      <c r="O139" s="82">
        <v>11997.86</v>
      </c>
      <c r="P139" s="44"/>
      <c r="Q139" s="44"/>
      <c r="R139" s="44"/>
    </row>
    <row r="140" spans="1:18" s="7" customFormat="1" ht="26.25" customHeight="1" x14ac:dyDescent="0.2">
      <c r="A140" s="359"/>
      <c r="B140" s="343"/>
      <c r="C140" s="391"/>
      <c r="D140" s="322"/>
      <c r="E140" s="302"/>
      <c r="F140" s="322"/>
      <c r="G140" s="322"/>
      <c r="H140" s="302"/>
      <c r="I140" s="322"/>
      <c r="J140" s="364"/>
      <c r="K140" s="362"/>
      <c r="L140" s="362"/>
      <c r="M140" s="60" t="s">
        <v>318</v>
      </c>
      <c r="N140" s="200" t="s">
        <v>316</v>
      </c>
      <c r="O140" s="43">
        <v>5998.93</v>
      </c>
      <c r="P140" s="43">
        <v>9386.61</v>
      </c>
      <c r="Q140" s="43"/>
      <c r="R140" s="43"/>
    </row>
    <row r="141" spans="1:18" s="7" customFormat="1" ht="13.5" customHeight="1" x14ac:dyDescent="0.2">
      <c r="A141" s="359"/>
      <c r="B141" s="343"/>
      <c r="C141" s="391"/>
      <c r="D141" s="322"/>
      <c r="E141" s="302"/>
      <c r="F141" s="322"/>
      <c r="G141" s="322"/>
      <c r="H141" s="302"/>
      <c r="I141" s="322"/>
      <c r="J141" s="364"/>
      <c r="K141" s="360" t="s">
        <v>290</v>
      </c>
      <c r="L141" s="360" t="s">
        <v>120</v>
      </c>
      <c r="M141" s="360" t="s">
        <v>413</v>
      </c>
      <c r="N141" s="200" t="s">
        <v>29</v>
      </c>
      <c r="O141" s="43"/>
      <c r="P141" s="43">
        <v>14000</v>
      </c>
      <c r="Q141" s="43">
        <v>14000</v>
      </c>
      <c r="R141" s="43">
        <v>14000</v>
      </c>
    </row>
    <row r="142" spans="1:18" s="7" customFormat="1" ht="13.5" customHeight="1" x14ac:dyDescent="0.2">
      <c r="A142" s="359"/>
      <c r="B142" s="343"/>
      <c r="C142" s="391"/>
      <c r="D142" s="322"/>
      <c r="E142" s="302"/>
      <c r="F142" s="322"/>
      <c r="G142" s="322"/>
      <c r="H142" s="302"/>
      <c r="I142" s="322"/>
      <c r="J142" s="364"/>
      <c r="K142" s="361"/>
      <c r="L142" s="361"/>
      <c r="M142" s="361"/>
      <c r="N142" s="200" t="s">
        <v>316</v>
      </c>
      <c r="O142" s="43">
        <v>1240920.49</v>
      </c>
      <c r="P142" s="43">
        <v>1368400</v>
      </c>
      <c r="Q142" s="43">
        <v>1274800</v>
      </c>
      <c r="R142" s="43">
        <v>1274800</v>
      </c>
    </row>
    <row r="143" spans="1:18" s="7" customFormat="1" ht="13.5" customHeight="1" x14ac:dyDescent="0.2">
      <c r="A143" s="359"/>
      <c r="B143" s="343"/>
      <c r="C143" s="391"/>
      <c r="D143" s="322"/>
      <c r="E143" s="302"/>
      <c r="F143" s="322"/>
      <c r="G143" s="322"/>
      <c r="H143" s="302"/>
      <c r="I143" s="322"/>
      <c r="J143" s="364"/>
      <c r="K143" s="361"/>
      <c r="L143" s="361"/>
      <c r="M143" s="362"/>
      <c r="N143" s="200" t="s">
        <v>286</v>
      </c>
      <c r="O143" s="43">
        <v>293850.40000000002</v>
      </c>
      <c r="P143" s="43">
        <v>267800</v>
      </c>
      <c r="Q143" s="43">
        <v>37600</v>
      </c>
      <c r="R143" s="43">
        <v>37600</v>
      </c>
    </row>
    <row r="144" spans="1:18" s="7" customFormat="1" ht="24" customHeight="1" x14ac:dyDescent="0.2">
      <c r="A144" s="359"/>
      <c r="B144" s="343"/>
      <c r="C144" s="391"/>
      <c r="D144" s="322"/>
      <c r="E144" s="302"/>
      <c r="F144" s="322"/>
      <c r="G144" s="322"/>
      <c r="H144" s="302" t="s">
        <v>501</v>
      </c>
      <c r="I144" s="322" t="s">
        <v>42</v>
      </c>
      <c r="J144" s="364"/>
      <c r="K144" s="361"/>
      <c r="L144" s="361"/>
      <c r="M144" s="60" t="s">
        <v>317</v>
      </c>
      <c r="N144" s="200" t="s">
        <v>316</v>
      </c>
      <c r="O144" s="43">
        <v>89132.58</v>
      </c>
      <c r="P144" s="43"/>
      <c r="Q144" s="43"/>
      <c r="R144" s="43"/>
    </row>
    <row r="145" spans="1:18" s="7" customFormat="1" ht="24" customHeight="1" x14ac:dyDescent="0.2">
      <c r="A145" s="359"/>
      <c r="B145" s="343"/>
      <c r="C145" s="391"/>
      <c r="D145" s="322"/>
      <c r="E145" s="302"/>
      <c r="F145" s="322"/>
      <c r="G145" s="322"/>
      <c r="H145" s="302"/>
      <c r="I145" s="322"/>
      <c r="J145" s="364"/>
      <c r="K145" s="362"/>
      <c r="L145" s="362"/>
      <c r="M145" s="60" t="s">
        <v>318</v>
      </c>
      <c r="N145" s="200" t="s">
        <v>316</v>
      </c>
      <c r="O145" s="43">
        <v>22447.96</v>
      </c>
      <c r="P145" s="43">
        <v>35126.53</v>
      </c>
      <c r="Q145" s="43"/>
      <c r="R145" s="43"/>
    </row>
    <row r="146" spans="1:18" s="7" customFormat="1" ht="13.5" customHeight="1" x14ac:dyDescent="0.2">
      <c r="A146" s="359"/>
      <c r="B146" s="343"/>
      <c r="C146" s="391"/>
      <c r="D146" s="322"/>
      <c r="E146" s="302"/>
      <c r="F146" s="322"/>
      <c r="G146" s="322"/>
      <c r="H146" s="302"/>
      <c r="I146" s="322"/>
      <c r="J146" s="364"/>
      <c r="K146" s="350" t="s">
        <v>313</v>
      </c>
      <c r="L146" s="350" t="s">
        <v>314</v>
      </c>
      <c r="M146" s="350" t="s">
        <v>315</v>
      </c>
      <c r="N146" s="200" t="s">
        <v>316</v>
      </c>
      <c r="O146" s="43">
        <v>67450.960000000006</v>
      </c>
      <c r="P146" s="43">
        <v>76800</v>
      </c>
      <c r="Q146" s="43">
        <v>69900</v>
      </c>
      <c r="R146" s="43">
        <v>69900</v>
      </c>
    </row>
    <row r="147" spans="1:18" s="7" customFormat="1" ht="13.5" customHeight="1" x14ac:dyDescent="0.2">
      <c r="A147" s="359"/>
      <c r="B147" s="343"/>
      <c r="C147" s="391"/>
      <c r="D147" s="322"/>
      <c r="E147" s="302"/>
      <c r="F147" s="322"/>
      <c r="G147" s="322"/>
      <c r="H147" s="302"/>
      <c r="I147" s="322"/>
      <c r="J147" s="364"/>
      <c r="K147" s="350"/>
      <c r="L147" s="350"/>
      <c r="M147" s="350"/>
      <c r="N147" s="200" t="s">
        <v>286</v>
      </c>
      <c r="O147" s="43">
        <v>63261.03</v>
      </c>
      <c r="P147" s="43">
        <v>56400</v>
      </c>
      <c r="Q147" s="43">
        <v>22600</v>
      </c>
      <c r="R147" s="43">
        <v>22600</v>
      </c>
    </row>
    <row r="148" spans="1:18" s="7" customFormat="1" ht="13.5" customHeight="1" x14ac:dyDescent="0.2">
      <c r="A148" s="359"/>
      <c r="B148" s="343"/>
      <c r="C148" s="391"/>
      <c r="D148" s="322"/>
      <c r="E148" s="302"/>
      <c r="F148" s="322"/>
      <c r="G148" s="322"/>
      <c r="H148" s="302"/>
      <c r="I148" s="322"/>
      <c r="J148" s="364"/>
      <c r="K148" s="350" t="s">
        <v>312</v>
      </c>
      <c r="L148" s="350" t="s">
        <v>120</v>
      </c>
      <c r="M148" s="350" t="s">
        <v>315</v>
      </c>
      <c r="N148" s="200" t="s">
        <v>29</v>
      </c>
      <c r="O148" s="43">
        <v>2000</v>
      </c>
      <c r="P148" s="43">
        <v>2000</v>
      </c>
      <c r="Q148" s="43"/>
      <c r="R148" s="43"/>
    </row>
    <row r="149" spans="1:18" s="7" customFormat="1" ht="13.5" customHeight="1" x14ac:dyDescent="0.2">
      <c r="A149" s="359"/>
      <c r="B149" s="343"/>
      <c r="C149" s="391"/>
      <c r="D149" s="322"/>
      <c r="E149" s="302"/>
      <c r="F149" s="322"/>
      <c r="G149" s="322"/>
      <c r="H149" s="302"/>
      <c r="I149" s="322"/>
      <c r="J149" s="364"/>
      <c r="K149" s="350"/>
      <c r="L149" s="350"/>
      <c r="M149" s="350"/>
      <c r="N149" s="200" t="s">
        <v>316</v>
      </c>
      <c r="O149" s="43">
        <v>153073.03</v>
      </c>
      <c r="P149" s="43">
        <v>168500</v>
      </c>
      <c r="Q149" s="43">
        <v>155100</v>
      </c>
      <c r="R149" s="43">
        <v>155100</v>
      </c>
    </row>
    <row r="150" spans="1:18" s="7" customFormat="1" ht="13.5" customHeight="1" x14ac:dyDescent="0.2">
      <c r="A150" s="359"/>
      <c r="B150" s="324"/>
      <c r="C150" s="391"/>
      <c r="D150" s="322"/>
      <c r="E150" s="302"/>
      <c r="F150" s="322"/>
      <c r="G150" s="322"/>
      <c r="H150" s="302"/>
      <c r="I150" s="322"/>
      <c r="J150" s="319"/>
      <c r="K150" s="350"/>
      <c r="L150" s="350"/>
      <c r="M150" s="350"/>
      <c r="N150" s="200" t="s">
        <v>286</v>
      </c>
      <c r="O150" s="43">
        <v>27024.5</v>
      </c>
      <c r="P150" s="43">
        <v>20500</v>
      </c>
      <c r="Q150" s="43"/>
      <c r="R150" s="43"/>
    </row>
    <row r="151" spans="1:18" s="7" customFormat="1" ht="97.5" customHeight="1" x14ac:dyDescent="0.2">
      <c r="A151" s="204" t="s">
        <v>135</v>
      </c>
      <c r="B151" s="205" t="s">
        <v>136</v>
      </c>
      <c r="C151" s="179" t="s">
        <v>137</v>
      </c>
      <c r="D151" s="179" t="s">
        <v>270</v>
      </c>
      <c r="E151" s="179" t="s">
        <v>271</v>
      </c>
      <c r="F151" s="179" t="s">
        <v>499</v>
      </c>
      <c r="G151" s="179" t="s">
        <v>42</v>
      </c>
      <c r="H151" s="179" t="s">
        <v>474</v>
      </c>
      <c r="I151" s="179" t="s">
        <v>0</v>
      </c>
      <c r="J151" s="205" t="s">
        <v>20</v>
      </c>
      <c r="K151" s="23" t="s">
        <v>285</v>
      </c>
      <c r="L151" s="23" t="s">
        <v>138</v>
      </c>
      <c r="M151" s="23" t="s">
        <v>324</v>
      </c>
      <c r="N151" s="23" t="s">
        <v>325</v>
      </c>
      <c r="O151" s="27">
        <v>157837</v>
      </c>
      <c r="P151" s="27"/>
      <c r="Q151" s="27"/>
      <c r="R151" s="27"/>
    </row>
    <row r="152" spans="1:18" s="7" customFormat="1" ht="122.25" customHeight="1" x14ac:dyDescent="0.2">
      <c r="A152" s="204" t="s">
        <v>139</v>
      </c>
      <c r="B152" s="205" t="s">
        <v>140</v>
      </c>
      <c r="C152" s="205" t="s">
        <v>141</v>
      </c>
      <c r="D152" s="205" t="s">
        <v>270</v>
      </c>
      <c r="E152" s="205" t="s">
        <v>271</v>
      </c>
      <c r="F152" s="205" t="s">
        <v>440</v>
      </c>
      <c r="G152" s="205" t="s">
        <v>42</v>
      </c>
      <c r="H152" s="205" t="s">
        <v>474</v>
      </c>
      <c r="I152" s="205" t="s">
        <v>0</v>
      </c>
      <c r="J152" s="205" t="s">
        <v>6</v>
      </c>
      <c r="K152" s="176" t="s">
        <v>285</v>
      </c>
      <c r="L152" s="176" t="s">
        <v>127</v>
      </c>
      <c r="M152" s="200" t="s">
        <v>412</v>
      </c>
      <c r="N152" s="30" t="s">
        <v>290</v>
      </c>
      <c r="O152" s="27">
        <v>65000</v>
      </c>
      <c r="P152" s="27">
        <v>78000</v>
      </c>
      <c r="Q152" s="27"/>
      <c r="R152" s="27"/>
    </row>
    <row r="153" spans="1:18" s="7" customFormat="1" ht="68.25" customHeight="1" x14ac:dyDescent="0.2">
      <c r="A153" s="313" t="s">
        <v>142</v>
      </c>
      <c r="B153" s="313" t="s">
        <v>143</v>
      </c>
      <c r="C153" s="313" t="s">
        <v>144</v>
      </c>
      <c r="D153" s="313" t="s">
        <v>145</v>
      </c>
      <c r="E153" s="313" t="s">
        <v>42</v>
      </c>
      <c r="F153" s="205"/>
      <c r="G153" s="205"/>
      <c r="H153" s="313" t="s">
        <v>474</v>
      </c>
      <c r="I153" s="313" t="s">
        <v>42</v>
      </c>
      <c r="J153" s="29" t="s">
        <v>6</v>
      </c>
      <c r="K153" s="200" t="s">
        <v>285</v>
      </c>
      <c r="L153" s="200" t="s">
        <v>127</v>
      </c>
      <c r="M153" s="200" t="s">
        <v>410</v>
      </c>
      <c r="N153" s="30" t="s">
        <v>286</v>
      </c>
      <c r="O153" s="27">
        <v>100000</v>
      </c>
      <c r="P153" s="27">
        <v>100000</v>
      </c>
      <c r="Q153" s="27">
        <v>100000</v>
      </c>
      <c r="R153" s="27">
        <v>100000</v>
      </c>
    </row>
    <row r="154" spans="1:18" s="7" customFormat="1" ht="68.25" customHeight="1" x14ac:dyDescent="0.2">
      <c r="A154" s="314"/>
      <c r="B154" s="314"/>
      <c r="C154" s="314"/>
      <c r="D154" s="314"/>
      <c r="E154" s="314"/>
      <c r="F154" s="205"/>
      <c r="G154" s="205"/>
      <c r="H154" s="314"/>
      <c r="I154" s="314"/>
      <c r="J154" s="29"/>
      <c r="K154" s="200" t="s">
        <v>285</v>
      </c>
      <c r="L154" s="200" t="s">
        <v>127</v>
      </c>
      <c r="M154" s="200" t="s">
        <v>411</v>
      </c>
      <c r="N154" s="30" t="s">
        <v>286</v>
      </c>
      <c r="O154" s="27">
        <v>100000</v>
      </c>
      <c r="P154" s="27">
        <v>100000</v>
      </c>
      <c r="Q154" s="27">
        <v>100000</v>
      </c>
      <c r="R154" s="27">
        <v>100000</v>
      </c>
    </row>
    <row r="155" spans="1:18" s="109" customFormat="1" ht="30.75" customHeight="1" x14ac:dyDescent="0.2">
      <c r="A155" s="359" t="s">
        <v>146</v>
      </c>
      <c r="B155" s="88" t="s">
        <v>147</v>
      </c>
      <c r="C155" s="357" t="s">
        <v>148</v>
      </c>
      <c r="D155" s="316" t="s">
        <v>270</v>
      </c>
      <c r="E155" s="316" t="s">
        <v>271</v>
      </c>
      <c r="F155" s="407" t="s">
        <v>451</v>
      </c>
      <c r="G155" s="316" t="s">
        <v>42</v>
      </c>
      <c r="H155" s="316" t="s">
        <v>449</v>
      </c>
      <c r="I155" s="442" t="s">
        <v>0</v>
      </c>
      <c r="J155" s="442" t="s">
        <v>6</v>
      </c>
      <c r="K155" s="219"/>
      <c r="L155" s="219"/>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59"/>
      <c r="B156" s="88"/>
      <c r="C156" s="357"/>
      <c r="D156" s="317"/>
      <c r="E156" s="317"/>
      <c r="F156" s="408"/>
      <c r="G156" s="317"/>
      <c r="H156" s="317"/>
      <c r="I156" s="444"/>
      <c r="J156" s="443"/>
      <c r="K156" s="194" t="s">
        <v>285</v>
      </c>
      <c r="L156" s="194" t="s">
        <v>127</v>
      </c>
      <c r="M156" s="196" t="s">
        <v>408</v>
      </c>
      <c r="N156" s="37" t="s">
        <v>28</v>
      </c>
      <c r="O156" s="38">
        <v>1146047.72</v>
      </c>
      <c r="P156" s="38">
        <v>1206000</v>
      </c>
      <c r="Q156" s="38">
        <v>1156400</v>
      </c>
      <c r="R156" s="38">
        <v>1156400</v>
      </c>
    </row>
    <row r="157" spans="1:18" s="109" customFormat="1" ht="25.5" customHeight="1" x14ac:dyDescent="0.2">
      <c r="A157" s="359"/>
      <c r="B157" s="88"/>
      <c r="C157" s="357"/>
      <c r="D157" s="317"/>
      <c r="E157" s="317"/>
      <c r="F157" s="408"/>
      <c r="G157" s="317"/>
      <c r="H157" s="317"/>
      <c r="I157" s="444"/>
      <c r="J157" s="444"/>
      <c r="K157" s="194" t="s">
        <v>285</v>
      </c>
      <c r="L157" s="194" t="s">
        <v>127</v>
      </c>
      <c r="M157" s="190" t="s">
        <v>409</v>
      </c>
      <c r="N157" s="37" t="s">
        <v>28</v>
      </c>
      <c r="O157" s="38">
        <v>12147127.5</v>
      </c>
      <c r="P157" s="212">
        <v>13475800</v>
      </c>
      <c r="Q157" s="212">
        <v>12188700</v>
      </c>
      <c r="R157" s="212">
        <v>12188700</v>
      </c>
    </row>
    <row r="158" spans="1:18" s="109" customFormat="1" ht="25.5" customHeight="1" x14ac:dyDescent="0.2">
      <c r="A158" s="359"/>
      <c r="B158" s="88"/>
      <c r="C158" s="357"/>
      <c r="D158" s="317"/>
      <c r="E158" s="317"/>
      <c r="F158" s="408"/>
      <c r="G158" s="317"/>
      <c r="H158" s="317"/>
      <c r="I158" s="444"/>
      <c r="J158" s="444"/>
      <c r="K158" s="194" t="s">
        <v>285</v>
      </c>
      <c r="L158" s="194" t="s">
        <v>127</v>
      </c>
      <c r="M158" s="193" t="s">
        <v>319</v>
      </c>
      <c r="N158" s="108" t="s">
        <v>28</v>
      </c>
      <c r="O158" s="114">
        <v>575543.5</v>
      </c>
      <c r="P158" s="115"/>
      <c r="Q158" s="115"/>
      <c r="R158" s="115"/>
    </row>
    <row r="159" spans="1:18" s="109" customFormat="1" ht="25.5" customHeight="1" x14ac:dyDescent="0.2">
      <c r="A159" s="359"/>
      <c r="B159" s="88"/>
      <c r="C159" s="357"/>
      <c r="D159" s="307"/>
      <c r="E159" s="307"/>
      <c r="F159" s="408"/>
      <c r="G159" s="317"/>
      <c r="H159" s="317"/>
      <c r="I159" s="444"/>
      <c r="J159" s="444"/>
      <c r="K159" s="194" t="s">
        <v>285</v>
      </c>
      <c r="L159" s="194" t="s">
        <v>127</v>
      </c>
      <c r="M159" s="193" t="s">
        <v>318</v>
      </c>
      <c r="N159" s="108" t="s">
        <v>28</v>
      </c>
      <c r="O159" s="114">
        <v>151662.91</v>
      </c>
      <c r="P159" s="115">
        <v>254626.22</v>
      </c>
      <c r="Q159" s="115"/>
      <c r="R159" s="115"/>
    </row>
    <row r="160" spans="1:18" s="109" customFormat="1" ht="25.5" customHeight="1" x14ac:dyDescent="0.2">
      <c r="A160" s="359"/>
      <c r="B160" s="88"/>
      <c r="C160" s="357"/>
      <c r="D160" s="316" t="s">
        <v>441</v>
      </c>
      <c r="E160" s="316" t="s">
        <v>42</v>
      </c>
      <c r="F160" s="408"/>
      <c r="G160" s="317"/>
      <c r="H160" s="316" t="s">
        <v>450</v>
      </c>
      <c r="I160" s="444"/>
      <c r="J160" s="444"/>
      <c r="K160" s="194" t="s">
        <v>293</v>
      </c>
      <c r="L160" s="194" t="s">
        <v>66</v>
      </c>
      <c r="M160" s="193" t="s">
        <v>362</v>
      </c>
      <c r="N160" s="194" t="s">
        <v>28</v>
      </c>
      <c r="O160" s="116">
        <v>934342.94</v>
      </c>
      <c r="P160" s="115">
        <v>1003067</v>
      </c>
      <c r="Q160" s="115">
        <v>941700</v>
      </c>
      <c r="R160" s="115">
        <v>941700</v>
      </c>
    </row>
    <row r="161" spans="1:18" s="109" customFormat="1" ht="25.5" customHeight="1" x14ac:dyDescent="0.2">
      <c r="A161" s="359"/>
      <c r="B161" s="88"/>
      <c r="C161" s="357"/>
      <c r="D161" s="317"/>
      <c r="E161" s="317"/>
      <c r="F161" s="408"/>
      <c r="G161" s="317"/>
      <c r="H161" s="317"/>
      <c r="I161" s="444"/>
      <c r="J161" s="444"/>
      <c r="K161" s="194" t="s">
        <v>293</v>
      </c>
      <c r="L161" s="194" t="s">
        <v>66</v>
      </c>
      <c r="M161" s="193" t="s">
        <v>323</v>
      </c>
      <c r="N161" s="194" t="s">
        <v>28</v>
      </c>
      <c r="O161" s="116">
        <v>39728</v>
      </c>
      <c r="P161" s="115"/>
      <c r="Q161" s="115"/>
      <c r="R161" s="115"/>
    </row>
    <row r="162" spans="1:18" s="109" customFormat="1" ht="25.5" customHeight="1" x14ac:dyDescent="0.2">
      <c r="A162" s="359"/>
      <c r="B162" s="88"/>
      <c r="C162" s="357"/>
      <c r="D162" s="317"/>
      <c r="E162" s="317"/>
      <c r="F162" s="408"/>
      <c r="G162" s="317"/>
      <c r="H162" s="317"/>
      <c r="I162" s="444"/>
      <c r="J162" s="444"/>
      <c r="K162" s="194" t="s">
        <v>293</v>
      </c>
      <c r="L162" s="194" t="s">
        <v>66</v>
      </c>
      <c r="M162" s="193" t="s">
        <v>318</v>
      </c>
      <c r="N162" s="194" t="s">
        <v>28</v>
      </c>
      <c r="O162" s="116">
        <v>19864</v>
      </c>
      <c r="P162" s="115">
        <v>31081.5</v>
      </c>
      <c r="Q162" s="115"/>
      <c r="R162" s="115"/>
    </row>
    <row r="163" spans="1:18" s="109" customFormat="1" ht="25.5" customHeight="1" x14ac:dyDescent="0.2">
      <c r="A163" s="359"/>
      <c r="B163" s="88"/>
      <c r="C163" s="357"/>
      <c r="D163" s="317"/>
      <c r="E163" s="317"/>
      <c r="F163" s="408"/>
      <c r="G163" s="317"/>
      <c r="H163" s="317"/>
      <c r="I163" s="444"/>
      <c r="J163" s="443"/>
      <c r="K163" s="194" t="s">
        <v>290</v>
      </c>
      <c r="L163" s="194" t="s">
        <v>120</v>
      </c>
      <c r="M163" s="193" t="s">
        <v>413</v>
      </c>
      <c r="N163" s="194" t="s">
        <v>28</v>
      </c>
      <c r="O163" s="116">
        <v>4183211.1</v>
      </c>
      <c r="P163" s="115">
        <v>4531300</v>
      </c>
      <c r="Q163" s="115">
        <v>4221300</v>
      </c>
      <c r="R163" s="115">
        <v>4221300</v>
      </c>
    </row>
    <row r="164" spans="1:18" s="109" customFormat="1" ht="25.5" customHeight="1" x14ac:dyDescent="0.2">
      <c r="A164" s="359"/>
      <c r="B164" s="88"/>
      <c r="C164" s="357"/>
      <c r="D164" s="317"/>
      <c r="E164" s="317"/>
      <c r="F164" s="408"/>
      <c r="G164" s="317"/>
      <c r="H164" s="317"/>
      <c r="I164" s="444"/>
      <c r="J164" s="444"/>
      <c r="K164" s="194" t="s">
        <v>290</v>
      </c>
      <c r="L164" s="194" t="s">
        <v>120</v>
      </c>
      <c r="M164" s="193" t="s">
        <v>317</v>
      </c>
      <c r="N164" s="194" t="s">
        <v>28</v>
      </c>
      <c r="O164" s="116">
        <v>295141</v>
      </c>
      <c r="P164" s="115"/>
      <c r="Q164" s="115"/>
      <c r="R164" s="115"/>
    </row>
    <row r="165" spans="1:18" s="109" customFormat="1" ht="25.5" customHeight="1" x14ac:dyDescent="0.2">
      <c r="A165" s="359"/>
      <c r="B165" s="88"/>
      <c r="C165" s="357"/>
      <c r="D165" s="317"/>
      <c r="E165" s="317"/>
      <c r="F165" s="408"/>
      <c r="G165" s="317"/>
      <c r="H165" s="317"/>
      <c r="I165" s="444"/>
      <c r="J165" s="444"/>
      <c r="K165" s="194" t="s">
        <v>290</v>
      </c>
      <c r="L165" s="194" t="s">
        <v>120</v>
      </c>
      <c r="M165" s="193" t="s">
        <v>318</v>
      </c>
      <c r="N165" s="194" t="s">
        <v>28</v>
      </c>
      <c r="O165" s="116">
        <v>74331</v>
      </c>
      <c r="P165" s="115">
        <v>116313</v>
      </c>
      <c r="Q165" s="115"/>
      <c r="R165" s="115"/>
    </row>
    <row r="166" spans="1:18" s="109" customFormat="1" ht="25.5" customHeight="1" x14ac:dyDescent="0.2">
      <c r="A166" s="359"/>
      <c r="B166" s="88"/>
      <c r="C166" s="357"/>
      <c r="D166" s="317"/>
      <c r="E166" s="317"/>
      <c r="F166" s="408"/>
      <c r="G166" s="317"/>
      <c r="H166" s="317"/>
      <c r="I166" s="444"/>
      <c r="J166" s="444"/>
      <c r="K166" s="191" t="s">
        <v>313</v>
      </c>
      <c r="L166" s="191" t="s">
        <v>314</v>
      </c>
      <c r="M166" s="61" t="s">
        <v>315</v>
      </c>
      <c r="N166" s="192" t="s">
        <v>28</v>
      </c>
      <c r="O166" s="117">
        <v>229095.74</v>
      </c>
      <c r="P166" s="115">
        <v>254600</v>
      </c>
      <c r="Q166" s="115">
        <v>231400</v>
      </c>
      <c r="R166" s="115">
        <v>231400</v>
      </c>
    </row>
    <row r="167" spans="1:18" s="109" customFormat="1" ht="25.5" customHeight="1" x14ac:dyDescent="0.2">
      <c r="A167" s="359"/>
      <c r="B167" s="88"/>
      <c r="C167" s="357"/>
      <c r="D167" s="317"/>
      <c r="E167" s="317"/>
      <c r="F167" s="451"/>
      <c r="G167" s="307"/>
      <c r="H167" s="307"/>
      <c r="I167" s="450"/>
      <c r="J167" s="450"/>
      <c r="K167" s="190" t="s">
        <v>312</v>
      </c>
      <c r="L167" s="190" t="s">
        <v>120</v>
      </c>
      <c r="M167" s="190" t="s">
        <v>322</v>
      </c>
      <c r="N167" s="37" t="s">
        <v>28</v>
      </c>
      <c r="O167" s="38">
        <v>529989.36</v>
      </c>
      <c r="P167" s="213">
        <v>558200</v>
      </c>
      <c r="Q167" s="213">
        <v>513500</v>
      </c>
      <c r="R167" s="213">
        <v>513500</v>
      </c>
    </row>
    <row r="168" spans="1:18" s="109" customFormat="1" ht="146.25" customHeight="1" x14ac:dyDescent="0.2">
      <c r="A168" s="107" t="s">
        <v>149</v>
      </c>
      <c r="B168" s="88" t="s">
        <v>150</v>
      </c>
      <c r="C168" s="88" t="s">
        <v>151</v>
      </c>
      <c r="D168" s="181"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83" t="s">
        <v>153</v>
      </c>
      <c r="B169" s="316" t="s">
        <v>154</v>
      </c>
      <c r="C169" s="323" t="s">
        <v>155</v>
      </c>
      <c r="D169" s="180" t="s">
        <v>270</v>
      </c>
      <c r="E169" s="126" t="s">
        <v>271</v>
      </c>
      <c r="F169" s="316" t="s">
        <v>451</v>
      </c>
      <c r="G169" s="316" t="s">
        <v>455</v>
      </c>
      <c r="H169" s="316" t="s">
        <v>498</v>
      </c>
      <c r="I169" s="316" t="s">
        <v>42</v>
      </c>
      <c r="J169" s="447" t="s">
        <v>15</v>
      </c>
      <c r="K169" s="328" t="s">
        <v>285</v>
      </c>
      <c r="L169" s="449" t="s">
        <v>35</v>
      </c>
      <c r="M169" s="449" t="s">
        <v>343</v>
      </c>
      <c r="N169" s="328" t="s">
        <v>292</v>
      </c>
      <c r="O169" s="326">
        <v>3065718.12</v>
      </c>
      <c r="P169" s="326">
        <v>3235700</v>
      </c>
      <c r="Q169" s="326">
        <f>1594787.87+1640912.15</f>
        <v>3235700.02</v>
      </c>
      <c r="R169" s="326">
        <f>2691873.98+543826.18</f>
        <v>3235700.16</v>
      </c>
    </row>
    <row r="170" spans="1:18" s="109" customFormat="1" ht="63" customHeight="1" x14ac:dyDescent="0.2">
      <c r="A170" s="384"/>
      <c r="B170" s="307"/>
      <c r="C170" s="324"/>
      <c r="D170" s="180" t="s">
        <v>453</v>
      </c>
      <c r="E170" s="126" t="s">
        <v>454</v>
      </c>
      <c r="F170" s="307"/>
      <c r="G170" s="307"/>
      <c r="H170" s="307"/>
      <c r="I170" s="307"/>
      <c r="J170" s="448"/>
      <c r="K170" s="329"/>
      <c r="L170" s="329"/>
      <c r="M170" s="329"/>
      <c r="N170" s="329"/>
      <c r="O170" s="327"/>
      <c r="P170" s="327"/>
      <c r="Q170" s="327"/>
      <c r="R170" s="327"/>
    </row>
    <row r="171" spans="1:18" s="109" customFormat="1" ht="123" customHeight="1" x14ac:dyDescent="0.2">
      <c r="A171" s="359" t="s">
        <v>156</v>
      </c>
      <c r="B171" s="316" t="s">
        <v>157</v>
      </c>
      <c r="C171" s="357" t="s">
        <v>158</v>
      </c>
      <c r="D171" s="306" t="s">
        <v>270</v>
      </c>
      <c r="E171" s="316" t="s">
        <v>271</v>
      </c>
      <c r="F171" s="316" t="s">
        <v>46</v>
      </c>
      <c r="G171" s="316" t="s">
        <v>42</v>
      </c>
      <c r="H171" s="316" t="s">
        <v>476</v>
      </c>
      <c r="I171" s="316" t="s">
        <v>42</v>
      </c>
      <c r="J171" s="447"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59" t="s">
        <v>0</v>
      </c>
      <c r="B172" s="307"/>
      <c r="C172" s="357" t="s">
        <v>0</v>
      </c>
      <c r="D172" s="307"/>
      <c r="E172" s="307"/>
      <c r="F172" s="307"/>
      <c r="G172" s="307"/>
      <c r="H172" s="307"/>
      <c r="I172" s="307"/>
      <c r="J172" s="448"/>
      <c r="K172" s="218"/>
      <c r="L172" s="218"/>
      <c r="M172" s="218"/>
      <c r="N172" s="21"/>
      <c r="O172" s="111"/>
      <c r="P172" s="111"/>
      <c r="Q172" s="111"/>
      <c r="R172" s="111"/>
    </row>
    <row r="173" spans="1:18" s="109" customFormat="1" ht="117.75" customHeight="1" x14ac:dyDescent="0.2">
      <c r="A173" s="316" t="s">
        <v>159</v>
      </c>
      <c r="B173" s="316" t="s">
        <v>160</v>
      </c>
      <c r="C173" s="316" t="s">
        <v>161</v>
      </c>
      <c r="D173" s="162" t="s">
        <v>457</v>
      </c>
      <c r="E173" s="148" t="s">
        <v>458</v>
      </c>
      <c r="F173" s="316" t="s">
        <v>472</v>
      </c>
      <c r="G173" s="316" t="s">
        <v>42</v>
      </c>
      <c r="H173" s="205" t="s">
        <v>470</v>
      </c>
      <c r="I173" s="88" t="s">
        <v>42</v>
      </c>
      <c r="J173" s="87" t="s">
        <v>6</v>
      </c>
      <c r="K173" s="194" t="s">
        <v>285</v>
      </c>
      <c r="L173" s="194" t="s">
        <v>152</v>
      </c>
      <c r="M173" s="194" t="s">
        <v>415</v>
      </c>
      <c r="N173" s="108" t="s">
        <v>297</v>
      </c>
      <c r="O173" s="38">
        <v>2933123.15</v>
      </c>
      <c r="P173" s="38">
        <v>3019900</v>
      </c>
      <c r="Q173" s="38">
        <v>2749400</v>
      </c>
      <c r="R173" s="38">
        <v>2749400</v>
      </c>
    </row>
    <row r="174" spans="1:18" s="109" customFormat="1" ht="123.75" customHeight="1" x14ac:dyDescent="0.2">
      <c r="A174" s="307"/>
      <c r="B174" s="307"/>
      <c r="C174" s="307"/>
      <c r="D174" s="88" t="s">
        <v>456</v>
      </c>
      <c r="E174" s="88"/>
      <c r="F174" s="307"/>
      <c r="G174" s="307"/>
      <c r="H174" s="88" t="s">
        <v>471</v>
      </c>
      <c r="I174" s="88" t="s">
        <v>42</v>
      </c>
      <c r="J174" s="88">
        <v>1</v>
      </c>
      <c r="K174" s="194" t="s">
        <v>285</v>
      </c>
      <c r="L174" s="194" t="s">
        <v>152</v>
      </c>
      <c r="M174" s="194" t="s">
        <v>415</v>
      </c>
      <c r="N174" s="37" t="s">
        <v>298</v>
      </c>
      <c r="O174" s="38">
        <v>52176.85</v>
      </c>
      <c r="P174" s="38">
        <v>124171</v>
      </c>
      <c r="Q174" s="38">
        <v>0</v>
      </c>
      <c r="R174" s="38">
        <v>0</v>
      </c>
    </row>
    <row r="175" spans="1:18" ht="96.2" customHeight="1" x14ac:dyDescent="0.2">
      <c r="A175" s="13" t="s">
        <v>162</v>
      </c>
      <c r="B175" s="201" t="s">
        <v>163</v>
      </c>
      <c r="C175" s="201" t="s">
        <v>164</v>
      </c>
      <c r="D175" s="205"/>
      <c r="E175" s="205"/>
      <c r="F175" s="201" t="s">
        <v>0</v>
      </c>
      <c r="G175" s="201" t="s">
        <v>0</v>
      </c>
      <c r="H175" s="201" t="s">
        <v>0</v>
      </c>
      <c r="I175" s="201" t="s">
        <v>0</v>
      </c>
      <c r="J175" s="201"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1" t="s">
        <v>166</v>
      </c>
      <c r="C176" s="201" t="s">
        <v>167</v>
      </c>
      <c r="D176" s="201" t="s">
        <v>0</v>
      </c>
      <c r="E176" s="201" t="s">
        <v>0</v>
      </c>
      <c r="F176" s="201" t="s">
        <v>0</v>
      </c>
      <c r="G176" s="201" t="s">
        <v>0</v>
      </c>
      <c r="H176" s="201" t="s">
        <v>0</v>
      </c>
      <c r="I176" s="201" t="s">
        <v>0</v>
      </c>
      <c r="J176" s="201"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359" t="s">
        <v>169</v>
      </c>
      <c r="B177" s="88" t="s">
        <v>170</v>
      </c>
      <c r="C177" s="357" t="s">
        <v>171</v>
      </c>
      <c r="D177" s="88" t="s">
        <v>270</v>
      </c>
      <c r="E177" s="88" t="s">
        <v>272</v>
      </c>
      <c r="F177" s="316" t="s">
        <v>460</v>
      </c>
      <c r="G177" s="316" t="s">
        <v>42</v>
      </c>
      <c r="H177" s="316" t="s">
        <v>476</v>
      </c>
      <c r="I177" s="316" t="s">
        <v>42</v>
      </c>
      <c r="J177" s="316" t="s">
        <v>168</v>
      </c>
      <c r="K177" s="345" t="s">
        <v>293</v>
      </c>
      <c r="L177" s="345" t="s">
        <v>102</v>
      </c>
      <c r="M177" s="345" t="s">
        <v>294</v>
      </c>
      <c r="N177" s="345" t="s">
        <v>295</v>
      </c>
      <c r="O177" s="435">
        <v>55776.76</v>
      </c>
      <c r="P177" s="435"/>
      <c r="Q177" s="435"/>
      <c r="R177" s="435"/>
    </row>
    <row r="178" spans="1:18" s="112" customFormat="1" ht="180.75" customHeight="1" x14ac:dyDescent="0.2">
      <c r="A178" s="359" t="s">
        <v>0</v>
      </c>
      <c r="B178" s="187" t="s">
        <v>170</v>
      </c>
      <c r="C178" s="357" t="s">
        <v>0</v>
      </c>
      <c r="D178" s="88" t="s">
        <v>459</v>
      </c>
      <c r="E178" s="88" t="s">
        <v>42</v>
      </c>
      <c r="F178" s="307"/>
      <c r="G178" s="307"/>
      <c r="H178" s="307"/>
      <c r="I178" s="307"/>
      <c r="J178" s="307"/>
      <c r="K178" s="347"/>
      <c r="L178" s="347"/>
      <c r="M178" s="347"/>
      <c r="N178" s="347"/>
      <c r="O178" s="436"/>
      <c r="P178" s="436"/>
      <c r="Q178" s="436"/>
      <c r="R178" s="436"/>
    </row>
    <row r="179" spans="1:18" s="7" customFormat="1" ht="129.75" customHeight="1" x14ac:dyDescent="0.2">
      <c r="A179" s="204" t="s">
        <v>172</v>
      </c>
      <c r="B179" s="205" t="s">
        <v>173</v>
      </c>
      <c r="C179" s="205" t="s">
        <v>174</v>
      </c>
      <c r="D179" s="205" t="s">
        <v>175</v>
      </c>
      <c r="E179" s="205" t="s">
        <v>42</v>
      </c>
      <c r="F179" s="205" t="s">
        <v>461</v>
      </c>
      <c r="G179" s="205" t="s">
        <v>42</v>
      </c>
      <c r="H179" s="180" t="s">
        <v>474</v>
      </c>
      <c r="I179" s="205" t="s">
        <v>0</v>
      </c>
      <c r="J179" s="205" t="s">
        <v>168</v>
      </c>
      <c r="K179" s="176" t="s">
        <v>285</v>
      </c>
      <c r="L179" s="176" t="s">
        <v>176</v>
      </c>
      <c r="M179" s="176" t="s">
        <v>522</v>
      </c>
      <c r="N179" s="23" t="s">
        <v>286</v>
      </c>
      <c r="O179" s="27"/>
      <c r="P179" s="27">
        <v>51585</v>
      </c>
      <c r="Q179" s="27">
        <v>3132</v>
      </c>
      <c r="R179" s="27">
        <v>2783</v>
      </c>
    </row>
    <row r="180" spans="1:18" s="109" customFormat="1" ht="30" customHeight="1" x14ac:dyDescent="0.2">
      <c r="A180" s="359" t="s">
        <v>177</v>
      </c>
      <c r="B180" s="316" t="s">
        <v>178</v>
      </c>
      <c r="C180" s="357" t="s">
        <v>179</v>
      </c>
      <c r="D180" s="316" t="s">
        <v>270</v>
      </c>
      <c r="E180" s="363" t="s">
        <v>42</v>
      </c>
      <c r="F180" s="316" t="s">
        <v>447</v>
      </c>
      <c r="G180" s="316" t="s">
        <v>42</v>
      </c>
      <c r="H180" s="316" t="s">
        <v>446</v>
      </c>
      <c r="I180" s="316" t="s">
        <v>42</v>
      </c>
      <c r="J180" s="323" t="s">
        <v>168</v>
      </c>
      <c r="K180" s="194" t="s">
        <v>285</v>
      </c>
      <c r="L180" s="194" t="s">
        <v>181</v>
      </c>
      <c r="M180" s="194"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59"/>
      <c r="B181" s="317"/>
      <c r="C181" s="357"/>
      <c r="D181" s="307"/>
      <c r="E181" s="356"/>
      <c r="F181" s="317"/>
      <c r="G181" s="317"/>
      <c r="H181" s="317"/>
      <c r="I181" s="317"/>
      <c r="J181" s="317"/>
      <c r="K181" s="194" t="s">
        <v>285</v>
      </c>
      <c r="L181" s="194" t="s">
        <v>181</v>
      </c>
      <c r="M181" s="194" t="s">
        <v>416</v>
      </c>
      <c r="N181" s="37" t="s">
        <v>28</v>
      </c>
      <c r="O181" s="38">
        <v>501874.15</v>
      </c>
      <c r="P181" s="38">
        <v>530600</v>
      </c>
      <c r="Q181" s="38">
        <v>540000</v>
      </c>
      <c r="R181" s="38">
        <v>558300</v>
      </c>
    </row>
    <row r="182" spans="1:18" s="109" customFormat="1" ht="43.5" customHeight="1" x14ac:dyDescent="0.2">
      <c r="A182" s="359"/>
      <c r="B182" s="317"/>
      <c r="C182" s="357"/>
      <c r="D182" s="407" t="s">
        <v>448</v>
      </c>
      <c r="E182" s="316" t="s">
        <v>42</v>
      </c>
      <c r="F182" s="317"/>
      <c r="G182" s="317"/>
      <c r="H182" s="317"/>
      <c r="I182" s="317"/>
      <c r="J182" s="317"/>
      <c r="K182" s="194" t="s">
        <v>285</v>
      </c>
      <c r="L182" s="194" t="s">
        <v>181</v>
      </c>
      <c r="M182" s="194" t="s">
        <v>416</v>
      </c>
      <c r="N182" s="37" t="s">
        <v>29</v>
      </c>
      <c r="O182" s="38">
        <v>500</v>
      </c>
      <c r="P182" s="38"/>
      <c r="Q182" s="38"/>
      <c r="R182" s="38"/>
    </row>
    <row r="183" spans="1:18" s="109" customFormat="1" ht="43.5" customHeight="1" x14ac:dyDescent="0.2">
      <c r="A183" s="359"/>
      <c r="B183" s="317"/>
      <c r="C183" s="357"/>
      <c r="D183" s="356"/>
      <c r="E183" s="307"/>
      <c r="F183" s="317"/>
      <c r="G183" s="317"/>
      <c r="H183" s="317"/>
      <c r="I183" s="317"/>
      <c r="J183" s="317"/>
      <c r="K183" s="194" t="s">
        <v>285</v>
      </c>
      <c r="L183" s="194" t="s">
        <v>181</v>
      </c>
      <c r="M183" s="194" t="s">
        <v>416</v>
      </c>
      <c r="N183" s="37" t="s">
        <v>316</v>
      </c>
      <c r="O183" s="38">
        <v>147174.85</v>
      </c>
      <c r="P183" s="38">
        <v>160200</v>
      </c>
      <c r="Q183" s="38">
        <v>163100</v>
      </c>
      <c r="R183" s="38">
        <v>163100</v>
      </c>
    </row>
    <row r="184" spans="1:18" s="112" customFormat="1" ht="99.75" customHeight="1" x14ac:dyDescent="0.2">
      <c r="A184" s="359" t="s">
        <v>0</v>
      </c>
      <c r="B184" s="307"/>
      <c r="C184" s="357" t="s">
        <v>0</v>
      </c>
      <c r="D184" s="88" t="s">
        <v>180</v>
      </c>
      <c r="E184" s="207" t="s">
        <v>42</v>
      </c>
      <c r="F184" s="307"/>
      <c r="G184" s="307"/>
      <c r="H184" s="317"/>
      <c r="I184" s="307"/>
      <c r="J184" s="307"/>
      <c r="K184" s="194" t="s">
        <v>285</v>
      </c>
      <c r="L184" s="194" t="s">
        <v>181</v>
      </c>
      <c r="M184" s="194" t="s">
        <v>416</v>
      </c>
      <c r="N184" s="20" t="s">
        <v>286</v>
      </c>
      <c r="O184" s="111">
        <v>32467</v>
      </c>
      <c r="P184" s="111">
        <v>22425.4</v>
      </c>
      <c r="Q184" s="111">
        <v>33214.6</v>
      </c>
      <c r="R184" s="111">
        <v>39930.400000000001</v>
      </c>
    </row>
    <row r="185" spans="1:18" s="7" customFormat="1" ht="102" customHeight="1" x14ac:dyDescent="0.2">
      <c r="A185" s="160" t="s">
        <v>182</v>
      </c>
      <c r="B185" s="205" t="s">
        <v>183</v>
      </c>
      <c r="C185" s="201" t="s">
        <v>184</v>
      </c>
      <c r="D185" s="205" t="s">
        <v>273</v>
      </c>
      <c r="E185" s="205" t="s">
        <v>42</v>
      </c>
      <c r="F185" s="205" t="s">
        <v>473</v>
      </c>
      <c r="G185" s="29" t="s">
        <v>42</v>
      </c>
      <c r="H185" s="180" t="s">
        <v>474</v>
      </c>
      <c r="I185" s="89" t="s">
        <v>42</v>
      </c>
      <c r="J185" s="205" t="s">
        <v>168</v>
      </c>
      <c r="K185" s="23" t="s">
        <v>285</v>
      </c>
      <c r="L185" s="23" t="s">
        <v>152</v>
      </c>
      <c r="M185" s="23" t="s">
        <v>321</v>
      </c>
      <c r="N185" s="23" t="s">
        <v>286</v>
      </c>
      <c r="O185" s="27">
        <v>162325.79999999999</v>
      </c>
      <c r="P185" s="27"/>
      <c r="Q185" s="27"/>
      <c r="R185" s="27"/>
    </row>
    <row r="186" spans="1:18" ht="30.75" customHeight="1" x14ac:dyDescent="0.2">
      <c r="A186" s="14" t="s">
        <v>185</v>
      </c>
      <c r="B186" s="201" t="s">
        <v>186</v>
      </c>
      <c r="C186" s="201" t="s">
        <v>187</v>
      </c>
      <c r="D186" s="201" t="s">
        <v>0</v>
      </c>
      <c r="E186" s="201" t="s">
        <v>0</v>
      </c>
      <c r="F186" s="201" t="s">
        <v>0</v>
      </c>
      <c r="G186" s="201" t="s">
        <v>0</v>
      </c>
      <c r="H186" s="144"/>
      <c r="I186" s="201" t="s">
        <v>0</v>
      </c>
      <c r="J186" s="201"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16" t="s">
        <v>188</v>
      </c>
      <c r="B187" s="316" t="s">
        <v>189</v>
      </c>
      <c r="C187" s="316" t="s">
        <v>190</v>
      </c>
      <c r="D187" s="316" t="s">
        <v>270</v>
      </c>
      <c r="E187" s="316" t="s">
        <v>272</v>
      </c>
      <c r="G187" s="88"/>
      <c r="H187" s="316" t="s">
        <v>446</v>
      </c>
      <c r="I187" s="316"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17"/>
      <c r="B188" s="317"/>
      <c r="C188" s="317"/>
      <c r="D188" s="317"/>
      <c r="E188" s="317"/>
      <c r="F188" s="316" t="s">
        <v>462</v>
      </c>
      <c r="G188" s="316" t="s">
        <v>42</v>
      </c>
      <c r="H188" s="317"/>
      <c r="I188" s="317"/>
      <c r="J188" s="87">
        <v>1</v>
      </c>
      <c r="K188" s="170">
        <v>851</v>
      </c>
      <c r="L188" s="194" t="s">
        <v>127</v>
      </c>
      <c r="M188" s="194" t="s">
        <v>405</v>
      </c>
      <c r="N188" s="108" t="s">
        <v>28</v>
      </c>
      <c r="O188" s="38">
        <v>122242.64</v>
      </c>
      <c r="P188" s="38">
        <v>238500</v>
      </c>
      <c r="Q188" s="38">
        <v>219900</v>
      </c>
      <c r="R188" s="38">
        <v>219900</v>
      </c>
    </row>
    <row r="189" spans="1:18" s="109" customFormat="1" ht="56.25" customHeight="1" x14ac:dyDescent="0.2">
      <c r="A189" s="317"/>
      <c r="B189" s="317"/>
      <c r="C189" s="317"/>
      <c r="D189" s="317"/>
      <c r="E189" s="317"/>
      <c r="F189" s="307"/>
      <c r="G189" s="307"/>
      <c r="H189" s="317"/>
      <c r="I189" s="317"/>
      <c r="J189" s="88">
        <v>1</v>
      </c>
      <c r="K189" s="170">
        <v>851</v>
      </c>
      <c r="L189" s="194" t="s">
        <v>127</v>
      </c>
      <c r="M189" s="194" t="s">
        <v>405</v>
      </c>
      <c r="N189" s="37" t="s">
        <v>316</v>
      </c>
      <c r="O189" s="38"/>
      <c r="P189" s="38"/>
      <c r="Q189" s="38"/>
      <c r="R189" s="38"/>
    </row>
    <row r="190" spans="1:18" s="109" customFormat="1" ht="59.25" customHeight="1" x14ac:dyDescent="0.2">
      <c r="A190" s="317"/>
      <c r="B190" s="317"/>
      <c r="C190" s="317"/>
      <c r="D190" s="317"/>
      <c r="E190" s="317"/>
      <c r="F190" s="316" t="s">
        <v>464</v>
      </c>
      <c r="G190" s="316" t="s">
        <v>42</v>
      </c>
      <c r="H190" s="317"/>
      <c r="I190" s="317"/>
      <c r="J190" s="87">
        <v>1</v>
      </c>
      <c r="K190" s="170">
        <v>851</v>
      </c>
      <c r="L190" s="194" t="s">
        <v>127</v>
      </c>
      <c r="M190" s="194" t="s">
        <v>407</v>
      </c>
      <c r="N190" s="108" t="s">
        <v>28</v>
      </c>
      <c r="O190" s="38">
        <v>108863.16</v>
      </c>
      <c r="P190" s="38">
        <v>127300</v>
      </c>
      <c r="Q190" s="38">
        <v>110000</v>
      </c>
      <c r="R190" s="38">
        <v>110000</v>
      </c>
    </row>
    <row r="191" spans="1:18" s="109" customFormat="1" ht="59.25" customHeight="1" x14ac:dyDescent="0.2">
      <c r="A191" s="317"/>
      <c r="B191" s="317"/>
      <c r="C191" s="317"/>
      <c r="D191" s="317"/>
      <c r="E191" s="317"/>
      <c r="F191" s="307"/>
      <c r="G191" s="307"/>
      <c r="H191" s="317"/>
      <c r="I191" s="317"/>
      <c r="J191" s="87">
        <v>1</v>
      </c>
      <c r="K191" s="170">
        <v>851</v>
      </c>
      <c r="L191" s="194" t="s">
        <v>127</v>
      </c>
      <c r="M191" s="194" t="s">
        <v>407</v>
      </c>
      <c r="N191" s="108" t="s">
        <v>316</v>
      </c>
      <c r="O191" s="38"/>
      <c r="P191" s="38"/>
      <c r="Q191" s="38"/>
      <c r="R191" s="38"/>
    </row>
    <row r="192" spans="1:18" s="109" customFormat="1" ht="60" customHeight="1" x14ac:dyDescent="0.2">
      <c r="A192" s="317"/>
      <c r="B192" s="317"/>
      <c r="C192" s="317"/>
      <c r="D192" s="317"/>
      <c r="E192" s="317"/>
      <c r="F192" s="316" t="s">
        <v>465</v>
      </c>
      <c r="G192" s="316" t="s">
        <v>42</v>
      </c>
      <c r="H192" s="317"/>
      <c r="I192" s="317"/>
      <c r="J192" s="87">
        <v>1</v>
      </c>
      <c r="K192" s="170">
        <v>851</v>
      </c>
      <c r="L192" s="194" t="s">
        <v>127</v>
      </c>
      <c r="M192" s="194" t="s">
        <v>398</v>
      </c>
      <c r="N192" s="108" t="s">
        <v>28</v>
      </c>
      <c r="O192" s="38">
        <v>311334.39</v>
      </c>
      <c r="P192" s="38">
        <f>361800+26904</f>
        <v>388704</v>
      </c>
      <c r="Q192" s="38">
        <v>330500</v>
      </c>
      <c r="R192" s="38">
        <v>330500</v>
      </c>
    </row>
    <row r="193" spans="1:18" s="109" customFormat="1" ht="60" customHeight="1" x14ac:dyDescent="0.2">
      <c r="A193" s="317"/>
      <c r="B193" s="317"/>
      <c r="C193" s="317"/>
      <c r="D193" s="317"/>
      <c r="E193" s="317"/>
      <c r="F193" s="307"/>
      <c r="G193" s="307"/>
      <c r="H193" s="317"/>
      <c r="I193" s="317"/>
      <c r="J193" s="87">
        <v>1</v>
      </c>
      <c r="K193" s="170">
        <v>851</v>
      </c>
      <c r="L193" s="194" t="s">
        <v>127</v>
      </c>
      <c r="M193" s="194" t="s">
        <v>398</v>
      </c>
      <c r="N193" s="108" t="s">
        <v>316</v>
      </c>
      <c r="O193" s="38"/>
      <c r="P193" s="38"/>
      <c r="Q193" s="38"/>
      <c r="R193" s="38"/>
    </row>
    <row r="194" spans="1:18" s="109" customFormat="1" ht="56.25" customHeight="1" x14ac:dyDescent="0.2">
      <c r="A194" s="317"/>
      <c r="B194" s="317"/>
      <c r="C194" s="317"/>
      <c r="D194" s="317"/>
      <c r="E194" s="317"/>
      <c r="F194" s="316" t="s">
        <v>463</v>
      </c>
      <c r="G194" s="316" t="s">
        <v>42</v>
      </c>
      <c r="H194" s="317"/>
      <c r="I194" s="317"/>
      <c r="J194" s="87">
        <v>1</v>
      </c>
      <c r="K194" s="194" t="s">
        <v>293</v>
      </c>
      <c r="L194" s="194" t="s">
        <v>66</v>
      </c>
      <c r="M194" s="194" t="s">
        <v>364</v>
      </c>
      <c r="N194" s="108" t="s">
        <v>28</v>
      </c>
      <c r="O194" s="38">
        <v>414046.44</v>
      </c>
      <c r="P194" s="212">
        <f>480280+60946</f>
        <v>541226</v>
      </c>
      <c r="Q194" s="212">
        <v>439700</v>
      </c>
      <c r="R194" s="212">
        <v>439700</v>
      </c>
    </row>
    <row r="195" spans="1:18" s="109" customFormat="1" ht="56.25" customHeight="1" x14ac:dyDescent="0.2">
      <c r="A195" s="317"/>
      <c r="B195" s="317"/>
      <c r="C195" s="317"/>
      <c r="D195" s="317"/>
      <c r="E195" s="317"/>
      <c r="F195" s="434"/>
      <c r="G195" s="434"/>
      <c r="H195" s="434"/>
      <c r="I195" s="434"/>
      <c r="J195" s="185">
        <v>1</v>
      </c>
      <c r="K195" s="194" t="s">
        <v>293</v>
      </c>
      <c r="L195" s="194" t="s">
        <v>66</v>
      </c>
      <c r="M195" s="194" t="s">
        <v>364</v>
      </c>
      <c r="N195" s="196" t="s">
        <v>316</v>
      </c>
      <c r="O195" s="143"/>
      <c r="P195" s="115"/>
      <c r="Q195" s="115"/>
      <c r="R195" s="115"/>
    </row>
    <row r="196" spans="1:18" s="109" customFormat="1" ht="22.5" customHeight="1" x14ac:dyDescent="0.2">
      <c r="A196" s="322" t="s">
        <v>191</v>
      </c>
      <c r="B196" s="322" t="s">
        <v>192</v>
      </c>
      <c r="C196" s="322" t="s">
        <v>193</v>
      </c>
      <c r="D196" s="322" t="s">
        <v>270</v>
      </c>
      <c r="E196" s="322" t="s">
        <v>272</v>
      </c>
      <c r="F196" s="303" t="s">
        <v>462</v>
      </c>
      <c r="G196" s="180"/>
      <c r="H196" s="180" t="s">
        <v>0</v>
      </c>
      <c r="I196" s="180"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2"/>
      <c r="B197" s="322"/>
      <c r="C197" s="322"/>
      <c r="D197" s="322"/>
      <c r="E197" s="322"/>
      <c r="F197" s="304"/>
      <c r="G197" s="322" t="s">
        <v>42</v>
      </c>
      <c r="H197" s="308" t="s">
        <v>476</v>
      </c>
      <c r="I197" s="303" t="s">
        <v>42</v>
      </c>
      <c r="J197" s="180">
        <v>1</v>
      </c>
      <c r="K197" s="170">
        <v>851</v>
      </c>
      <c r="L197" s="194" t="s">
        <v>127</v>
      </c>
      <c r="M197" s="194" t="s">
        <v>405</v>
      </c>
      <c r="N197" s="194" t="s">
        <v>316</v>
      </c>
      <c r="O197" s="116">
        <v>35040.36</v>
      </c>
      <c r="P197" s="115">
        <v>72030</v>
      </c>
      <c r="Q197" s="115">
        <v>66400</v>
      </c>
      <c r="R197" s="115">
        <v>66400</v>
      </c>
    </row>
    <row r="198" spans="1:18" s="109" customFormat="1" ht="23.25" customHeight="1" x14ac:dyDescent="0.2">
      <c r="A198" s="322"/>
      <c r="B198" s="322"/>
      <c r="C198" s="322"/>
      <c r="D198" s="322"/>
      <c r="E198" s="322"/>
      <c r="F198" s="304"/>
      <c r="G198" s="322"/>
      <c r="H198" s="309"/>
      <c r="I198" s="304"/>
      <c r="J198" s="180">
        <v>1</v>
      </c>
      <c r="K198" s="170">
        <v>851</v>
      </c>
      <c r="L198" s="194" t="s">
        <v>127</v>
      </c>
      <c r="M198" s="194" t="s">
        <v>405</v>
      </c>
      <c r="N198" s="194" t="s">
        <v>286</v>
      </c>
      <c r="O198" s="116">
        <v>320685</v>
      </c>
      <c r="P198" s="115">
        <v>211850</v>
      </c>
      <c r="Q198" s="115">
        <v>236080</v>
      </c>
      <c r="R198" s="115">
        <v>236080</v>
      </c>
    </row>
    <row r="199" spans="1:18" s="109" customFormat="1" ht="33" customHeight="1" x14ac:dyDescent="0.2">
      <c r="A199" s="322"/>
      <c r="B199" s="322"/>
      <c r="C199" s="322"/>
      <c r="D199" s="322"/>
      <c r="E199" s="322"/>
      <c r="F199" s="315"/>
      <c r="G199" s="322"/>
      <c r="H199" s="309"/>
      <c r="I199" s="304"/>
      <c r="J199" s="147">
        <v>1</v>
      </c>
      <c r="K199" s="170">
        <v>851</v>
      </c>
      <c r="L199" s="194" t="s">
        <v>127</v>
      </c>
      <c r="M199" s="194" t="s">
        <v>406</v>
      </c>
      <c r="N199" s="77" t="s">
        <v>286</v>
      </c>
      <c r="O199" s="116"/>
      <c r="P199" s="115">
        <v>200</v>
      </c>
      <c r="Q199" s="115">
        <v>200</v>
      </c>
      <c r="R199" s="115">
        <v>200</v>
      </c>
    </row>
    <row r="200" spans="1:18" s="109" customFormat="1" ht="61.5" customHeight="1" x14ac:dyDescent="0.2">
      <c r="A200" s="322"/>
      <c r="B200" s="322"/>
      <c r="C200" s="322"/>
      <c r="D200" s="322"/>
      <c r="E200" s="322"/>
      <c r="F200" s="352" t="s">
        <v>464</v>
      </c>
      <c r="G200" s="322" t="s">
        <v>42</v>
      </c>
      <c r="H200" s="309"/>
      <c r="I200" s="304"/>
      <c r="J200" s="147">
        <v>1</v>
      </c>
      <c r="K200" s="170">
        <v>851</v>
      </c>
      <c r="L200" s="194" t="s">
        <v>127</v>
      </c>
      <c r="M200" s="194" t="s">
        <v>407</v>
      </c>
      <c r="N200" s="77" t="s">
        <v>316</v>
      </c>
      <c r="O200" s="116">
        <v>32820.839999999997</v>
      </c>
      <c r="P200" s="115">
        <v>38450</v>
      </c>
      <c r="Q200" s="115">
        <v>33200</v>
      </c>
      <c r="R200" s="115">
        <v>33200</v>
      </c>
    </row>
    <row r="201" spans="1:18" s="109" customFormat="1" ht="61.5" customHeight="1" x14ac:dyDescent="0.2">
      <c r="A201" s="322"/>
      <c r="B201" s="322"/>
      <c r="C201" s="322"/>
      <c r="D201" s="322"/>
      <c r="E201" s="322"/>
      <c r="F201" s="355"/>
      <c r="G201" s="322"/>
      <c r="H201" s="309"/>
      <c r="I201" s="304"/>
      <c r="J201" s="147">
        <v>1</v>
      </c>
      <c r="K201" s="170">
        <v>851</v>
      </c>
      <c r="L201" s="194" t="s">
        <v>127</v>
      </c>
      <c r="M201" s="194" t="s">
        <v>407</v>
      </c>
      <c r="N201" s="77" t="s">
        <v>286</v>
      </c>
      <c r="O201" s="116">
        <v>97200</v>
      </c>
      <c r="P201" s="115">
        <v>95340</v>
      </c>
      <c r="Q201" s="115">
        <v>117890</v>
      </c>
      <c r="R201" s="115">
        <v>117890</v>
      </c>
    </row>
    <row r="202" spans="1:18" s="109" customFormat="1" ht="57.75" customHeight="1" x14ac:dyDescent="0.2">
      <c r="A202" s="322"/>
      <c r="B202" s="322"/>
      <c r="C202" s="322"/>
      <c r="D202" s="322"/>
      <c r="E202" s="322"/>
      <c r="F202" s="352" t="s">
        <v>465</v>
      </c>
      <c r="G202" s="322" t="s">
        <v>42</v>
      </c>
      <c r="H202" s="309"/>
      <c r="I202" s="304"/>
      <c r="J202" s="147">
        <v>1</v>
      </c>
      <c r="K202" s="170">
        <v>851</v>
      </c>
      <c r="L202" s="194" t="s">
        <v>127</v>
      </c>
      <c r="M202" s="194" t="s">
        <v>398</v>
      </c>
      <c r="N202" s="77" t="s">
        <v>316</v>
      </c>
      <c r="O202" s="116">
        <v>92046.95</v>
      </c>
      <c r="P202" s="115">
        <f>109300+8125</f>
        <v>117425</v>
      </c>
      <c r="Q202" s="115">
        <v>99800</v>
      </c>
      <c r="R202" s="115">
        <v>99800</v>
      </c>
    </row>
    <row r="203" spans="1:18" s="109" customFormat="1" ht="62.25" customHeight="1" x14ac:dyDescent="0.2">
      <c r="A203" s="322"/>
      <c r="B203" s="322"/>
      <c r="C203" s="322"/>
      <c r="D203" s="322"/>
      <c r="E203" s="322"/>
      <c r="F203" s="355"/>
      <c r="G203" s="322"/>
      <c r="H203" s="310"/>
      <c r="I203" s="305"/>
      <c r="J203" s="147">
        <v>1</v>
      </c>
      <c r="K203" s="170">
        <v>851</v>
      </c>
      <c r="L203" s="194" t="s">
        <v>127</v>
      </c>
      <c r="M203" s="194" t="s">
        <v>398</v>
      </c>
      <c r="N203" s="77" t="s">
        <v>286</v>
      </c>
      <c r="O203" s="116">
        <v>313270.65999999997</v>
      </c>
      <c r="P203" s="115">
        <f>312170-35029</f>
        <v>277141</v>
      </c>
      <c r="Q203" s="115">
        <v>352970</v>
      </c>
      <c r="R203" s="115">
        <v>352970</v>
      </c>
    </row>
    <row r="204" spans="1:18" s="109" customFormat="1" ht="55.5" customHeight="1" x14ac:dyDescent="0.2">
      <c r="A204" s="322"/>
      <c r="B204" s="322"/>
      <c r="C204" s="322"/>
      <c r="D204" s="322"/>
      <c r="E204" s="322"/>
      <c r="F204" s="352" t="s">
        <v>463</v>
      </c>
      <c r="G204" s="322" t="s">
        <v>42</v>
      </c>
      <c r="H204" s="303" t="s">
        <v>474</v>
      </c>
      <c r="I204" s="303" t="s">
        <v>42</v>
      </c>
      <c r="J204" s="147">
        <v>1</v>
      </c>
      <c r="K204" s="194" t="s">
        <v>293</v>
      </c>
      <c r="L204" s="194" t="s">
        <v>66</v>
      </c>
      <c r="M204" s="194" t="s">
        <v>364</v>
      </c>
      <c r="N204" s="77" t="s">
        <v>316</v>
      </c>
      <c r="O204" s="116">
        <v>122130.49</v>
      </c>
      <c r="P204" s="115">
        <f>145055+18406</f>
        <v>163461</v>
      </c>
      <c r="Q204" s="115">
        <v>132800</v>
      </c>
      <c r="R204" s="115">
        <v>132800</v>
      </c>
    </row>
    <row r="205" spans="1:18" s="109" customFormat="1" ht="50.25" customHeight="1" x14ac:dyDescent="0.2">
      <c r="A205" s="322"/>
      <c r="B205" s="322"/>
      <c r="C205" s="322"/>
      <c r="D205" s="322"/>
      <c r="E205" s="322"/>
      <c r="F205" s="354"/>
      <c r="G205" s="322"/>
      <c r="H205" s="305"/>
      <c r="I205" s="305"/>
      <c r="J205" s="147">
        <v>1</v>
      </c>
      <c r="K205" s="194" t="s">
        <v>293</v>
      </c>
      <c r="L205" s="194" t="s">
        <v>66</v>
      </c>
      <c r="M205" s="194" t="s">
        <v>364</v>
      </c>
      <c r="N205" s="77" t="s">
        <v>286</v>
      </c>
      <c r="O205" s="116">
        <v>416520.08</v>
      </c>
      <c r="P205" s="115">
        <f>419025-79352</f>
        <v>339673</v>
      </c>
      <c r="Q205" s="115">
        <v>471860</v>
      </c>
      <c r="R205" s="115">
        <v>471860</v>
      </c>
    </row>
    <row r="206" spans="1:18" s="109" customFormat="1" ht="132" customHeight="1" x14ac:dyDescent="0.2">
      <c r="A206" s="184" t="s">
        <v>194</v>
      </c>
      <c r="B206" s="182" t="s">
        <v>195</v>
      </c>
      <c r="C206" s="182" t="s">
        <v>196</v>
      </c>
      <c r="D206" s="182" t="s">
        <v>270</v>
      </c>
      <c r="E206" s="182" t="s">
        <v>272</v>
      </c>
      <c r="F206" s="182" t="s">
        <v>466</v>
      </c>
      <c r="G206" s="182" t="s">
        <v>42</v>
      </c>
      <c r="H206" s="182" t="s">
        <v>475</v>
      </c>
      <c r="I206" s="182" t="s">
        <v>0</v>
      </c>
      <c r="J206" s="186" t="s">
        <v>15</v>
      </c>
      <c r="K206" s="194" t="s">
        <v>285</v>
      </c>
      <c r="L206" s="194" t="s">
        <v>102</v>
      </c>
      <c r="M206" s="194" t="s">
        <v>347</v>
      </c>
      <c r="N206" s="197"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1" t="s">
        <v>42</v>
      </c>
      <c r="H207" s="88" t="s">
        <v>476</v>
      </c>
      <c r="I207" s="88" t="s">
        <v>42</v>
      </c>
      <c r="J207" s="88" t="s">
        <v>15</v>
      </c>
      <c r="K207" s="191" t="s">
        <v>293</v>
      </c>
      <c r="L207" s="191" t="s">
        <v>102</v>
      </c>
      <c r="M207" s="191" t="s">
        <v>346</v>
      </c>
      <c r="N207" s="190" t="s">
        <v>292</v>
      </c>
      <c r="O207" s="143">
        <v>131100</v>
      </c>
      <c r="P207" s="115">
        <v>267600</v>
      </c>
      <c r="Q207" s="115">
        <v>267600</v>
      </c>
      <c r="R207" s="115">
        <v>267600</v>
      </c>
    </row>
    <row r="208" spans="1:18" s="109" customFormat="1" ht="60" customHeight="1" x14ac:dyDescent="0.2">
      <c r="A208" s="316" t="s">
        <v>200</v>
      </c>
      <c r="B208" s="316" t="s">
        <v>201</v>
      </c>
      <c r="C208" s="316" t="s">
        <v>202</v>
      </c>
      <c r="D208" s="316" t="s">
        <v>270</v>
      </c>
      <c r="E208" s="316" t="s">
        <v>271</v>
      </c>
      <c r="F208" s="323" t="s">
        <v>477</v>
      </c>
      <c r="G208" s="322"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17"/>
      <c r="B209" s="317"/>
      <c r="C209" s="317"/>
      <c r="D209" s="317"/>
      <c r="E209" s="317"/>
      <c r="F209" s="324"/>
      <c r="G209" s="322"/>
      <c r="H209" s="325" t="s">
        <v>475</v>
      </c>
      <c r="I209" s="439" t="s">
        <v>42</v>
      </c>
      <c r="J209" s="87"/>
      <c r="K209" s="360" t="s">
        <v>285</v>
      </c>
      <c r="L209" s="194" t="s">
        <v>59</v>
      </c>
      <c r="M209" s="194" t="s">
        <v>357</v>
      </c>
      <c r="N209" s="194" t="s">
        <v>298</v>
      </c>
      <c r="O209" s="116">
        <v>137000</v>
      </c>
      <c r="P209" s="115">
        <v>156000</v>
      </c>
      <c r="Q209" s="115">
        <v>156000</v>
      </c>
      <c r="R209" s="115">
        <v>156000</v>
      </c>
    </row>
    <row r="210" spans="1:18" s="109" customFormat="1" ht="81" customHeight="1" x14ac:dyDescent="0.2">
      <c r="A210" s="317"/>
      <c r="B210" s="317"/>
      <c r="C210" s="317"/>
      <c r="D210" s="317"/>
      <c r="E210" s="317"/>
      <c r="F210" s="323" t="s">
        <v>478</v>
      </c>
      <c r="G210" s="322" t="s">
        <v>42</v>
      </c>
      <c r="H210" s="325"/>
      <c r="I210" s="441"/>
      <c r="J210" s="87"/>
      <c r="K210" s="362"/>
      <c r="L210" s="194" t="s">
        <v>75</v>
      </c>
      <c r="M210" s="193" t="s">
        <v>359</v>
      </c>
      <c r="N210" s="193" t="s">
        <v>298</v>
      </c>
      <c r="O210" s="116">
        <v>96750</v>
      </c>
      <c r="P210" s="115">
        <v>122400</v>
      </c>
      <c r="Q210" s="115">
        <v>122400</v>
      </c>
      <c r="R210" s="115">
        <v>122400</v>
      </c>
    </row>
    <row r="211" spans="1:18" s="109" customFormat="1" ht="81" customHeight="1" x14ac:dyDescent="0.2">
      <c r="A211" s="317"/>
      <c r="B211" s="317"/>
      <c r="C211" s="317"/>
      <c r="D211" s="317"/>
      <c r="E211" s="317"/>
      <c r="F211" s="324"/>
      <c r="G211" s="322"/>
      <c r="H211" s="325" t="s">
        <v>476</v>
      </c>
      <c r="I211" s="439" t="s">
        <v>42</v>
      </c>
      <c r="J211" s="323"/>
      <c r="K211" s="360" t="s">
        <v>293</v>
      </c>
      <c r="L211" s="194" t="s">
        <v>47</v>
      </c>
      <c r="M211" s="194" t="s">
        <v>358</v>
      </c>
      <c r="N211" s="360" t="s">
        <v>298</v>
      </c>
      <c r="O211" s="116">
        <v>462600</v>
      </c>
      <c r="P211" s="115">
        <v>459600</v>
      </c>
      <c r="Q211" s="115">
        <v>459600</v>
      </c>
      <c r="R211" s="115">
        <v>459600</v>
      </c>
    </row>
    <row r="212" spans="1:18" s="109" customFormat="1" ht="72.75" customHeight="1" x14ac:dyDescent="0.2">
      <c r="A212" s="317"/>
      <c r="B212" s="317"/>
      <c r="C212" s="317"/>
      <c r="D212" s="317"/>
      <c r="E212" s="317"/>
      <c r="F212" s="320" t="s">
        <v>479</v>
      </c>
      <c r="G212" s="322" t="s">
        <v>42</v>
      </c>
      <c r="H212" s="322"/>
      <c r="I212" s="440"/>
      <c r="J212" s="343"/>
      <c r="K212" s="361"/>
      <c r="L212" s="194" t="s">
        <v>51</v>
      </c>
      <c r="M212" s="194" t="s">
        <v>358</v>
      </c>
      <c r="N212" s="361"/>
      <c r="O212" s="116">
        <v>1821600</v>
      </c>
      <c r="P212" s="115">
        <v>1875600</v>
      </c>
      <c r="Q212" s="115">
        <v>1875600</v>
      </c>
      <c r="R212" s="115">
        <v>1875600</v>
      </c>
    </row>
    <row r="213" spans="1:18" s="109" customFormat="1" ht="76.5" customHeight="1" x14ac:dyDescent="0.2">
      <c r="A213" s="317"/>
      <c r="B213" s="317"/>
      <c r="C213" s="317"/>
      <c r="D213" s="317"/>
      <c r="E213" s="317"/>
      <c r="F213" s="321"/>
      <c r="G213" s="322"/>
      <c r="H213" s="322"/>
      <c r="I213" s="440"/>
      <c r="J213" s="343"/>
      <c r="K213" s="361"/>
      <c r="L213" s="194" t="s">
        <v>59</v>
      </c>
      <c r="M213" s="194" t="s">
        <v>358</v>
      </c>
      <c r="N213" s="362"/>
      <c r="O213" s="116">
        <v>63600</v>
      </c>
      <c r="P213" s="116">
        <v>63600</v>
      </c>
      <c r="Q213" s="116">
        <v>63600</v>
      </c>
      <c r="R213" s="115">
        <v>63600</v>
      </c>
    </row>
    <row r="214" spans="1:18" s="109" customFormat="1" ht="72.75" customHeight="1" x14ac:dyDescent="0.2">
      <c r="A214" s="317"/>
      <c r="B214" s="317"/>
      <c r="C214" s="317"/>
      <c r="D214" s="317"/>
      <c r="E214" s="317"/>
      <c r="F214" s="323" t="s">
        <v>480</v>
      </c>
      <c r="G214" s="322" t="s">
        <v>42</v>
      </c>
      <c r="H214" s="322"/>
      <c r="I214" s="440"/>
      <c r="J214" s="343"/>
      <c r="K214" s="361"/>
      <c r="L214" s="194" t="s">
        <v>66</v>
      </c>
      <c r="M214" s="194" t="s">
        <v>358</v>
      </c>
      <c r="N214" s="194" t="s">
        <v>292</v>
      </c>
      <c r="O214" s="116">
        <v>1356600</v>
      </c>
      <c r="P214" s="115">
        <v>1386000</v>
      </c>
      <c r="Q214" s="115">
        <v>1386000</v>
      </c>
      <c r="R214" s="115">
        <v>1386000</v>
      </c>
    </row>
    <row r="215" spans="1:18" s="109" customFormat="1" ht="72.75" customHeight="1" x14ac:dyDescent="0.2">
      <c r="A215" s="307"/>
      <c r="B215" s="307"/>
      <c r="C215" s="307"/>
      <c r="D215" s="307"/>
      <c r="E215" s="307"/>
      <c r="F215" s="324"/>
      <c r="G215" s="322"/>
      <c r="H215" s="322"/>
      <c r="I215" s="441"/>
      <c r="J215" s="324"/>
      <c r="K215" s="362"/>
      <c r="L215" s="194" t="s">
        <v>102</v>
      </c>
      <c r="M215" s="194" t="s">
        <v>344</v>
      </c>
      <c r="N215" s="194" t="s">
        <v>326</v>
      </c>
      <c r="O215" s="116">
        <v>829191</v>
      </c>
      <c r="P215" s="115">
        <v>867418</v>
      </c>
      <c r="Q215" s="115">
        <v>867418</v>
      </c>
      <c r="R215" s="115">
        <v>867418</v>
      </c>
    </row>
    <row r="216" spans="1:18" s="109" customFormat="1" ht="191.25" customHeight="1" x14ac:dyDescent="0.2">
      <c r="A216" s="383" t="s">
        <v>203</v>
      </c>
      <c r="B216" s="316" t="s">
        <v>204</v>
      </c>
      <c r="C216" s="316" t="s">
        <v>205</v>
      </c>
      <c r="D216" s="316" t="s">
        <v>270</v>
      </c>
      <c r="E216" s="316" t="s">
        <v>271</v>
      </c>
      <c r="F216" s="88" t="s">
        <v>467</v>
      </c>
      <c r="G216" s="182" t="s">
        <v>42</v>
      </c>
      <c r="H216" s="306" t="s">
        <v>476</v>
      </c>
      <c r="I216" s="316" t="s">
        <v>42</v>
      </c>
      <c r="J216" s="316" t="s">
        <v>15</v>
      </c>
      <c r="K216" s="346" t="s">
        <v>293</v>
      </c>
      <c r="L216" s="346" t="s">
        <v>102</v>
      </c>
      <c r="M216" s="346" t="s">
        <v>345</v>
      </c>
      <c r="N216" s="192" t="s">
        <v>295</v>
      </c>
      <c r="O216" s="117">
        <v>3980175.09</v>
      </c>
      <c r="P216" s="115">
        <f>5587309-2065812</f>
        <v>3521497</v>
      </c>
      <c r="Q216" s="115">
        <v>6559334</v>
      </c>
      <c r="R216" s="115">
        <v>7573566</v>
      </c>
    </row>
    <row r="217" spans="1:18" s="109" customFormat="1" ht="163.5" customHeight="1" x14ac:dyDescent="0.2">
      <c r="A217" s="384"/>
      <c r="B217" s="307"/>
      <c r="C217" s="307"/>
      <c r="D217" s="307"/>
      <c r="E217" s="307"/>
      <c r="F217" s="88" t="s">
        <v>468</v>
      </c>
      <c r="G217" s="88" t="s">
        <v>42</v>
      </c>
      <c r="H217" s="307"/>
      <c r="I217" s="307"/>
      <c r="J217" s="307"/>
      <c r="K217" s="347"/>
      <c r="L217" s="347"/>
      <c r="M217" s="347"/>
      <c r="N217" s="37" t="s">
        <v>326</v>
      </c>
      <c r="O217" s="38">
        <v>1400906.7</v>
      </c>
      <c r="P217" s="213">
        <f>1959231-425788</f>
        <v>1533443</v>
      </c>
      <c r="Q217" s="213">
        <v>2429406</v>
      </c>
      <c r="R217" s="213">
        <v>2766674</v>
      </c>
    </row>
    <row r="218" spans="1:18" s="7" customFormat="1" ht="111.75" customHeight="1" x14ac:dyDescent="0.2">
      <c r="A218" s="204" t="s">
        <v>206</v>
      </c>
      <c r="B218" s="205" t="s">
        <v>207</v>
      </c>
      <c r="C218" s="205" t="s">
        <v>208</v>
      </c>
      <c r="D218" s="205" t="s">
        <v>270</v>
      </c>
      <c r="E218" s="205" t="s">
        <v>271</v>
      </c>
      <c r="F218" s="205" t="s">
        <v>463</v>
      </c>
      <c r="G218" s="205" t="s">
        <v>42</v>
      </c>
      <c r="H218" s="205" t="s">
        <v>476</v>
      </c>
      <c r="I218" s="205" t="s">
        <v>42</v>
      </c>
      <c r="J218" s="205"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4" t="s">
        <v>210</v>
      </c>
      <c r="B219" s="205" t="s">
        <v>211</v>
      </c>
      <c r="C219" s="205" t="s">
        <v>212</v>
      </c>
      <c r="D219" s="205" t="s">
        <v>270</v>
      </c>
      <c r="E219" s="205" t="s">
        <v>271</v>
      </c>
      <c r="F219" s="205" t="s">
        <v>469</v>
      </c>
      <c r="G219" s="205" t="s">
        <v>42</v>
      </c>
      <c r="H219" s="205" t="s">
        <v>475</v>
      </c>
      <c r="I219" s="205" t="s">
        <v>42</v>
      </c>
      <c r="J219" s="205"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1" t="s">
        <v>215</v>
      </c>
      <c r="C220" s="201" t="s">
        <v>216</v>
      </c>
      <c r="D220" s="201" t="s">
        <v>0</v>
      </c>
      <c r="E220" s="201" t="s">
        <v>0</v>
      </c>
      <c r="F220" s="201" t="s">
        <v>0</v>
      </c>
      <c r="G220" s="201" t="s">
        <v>0</v>
      </c>
      <c r="H220" s="201" t="s">
        <v>0</v>
      </c>
      <c r="I220" s="201" t="s">
        <v>0</v>
      </c>
      <c r="J220" s="201"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79" t="s">
        <v>217</v>
      </c>
      <c r="B221" s="205" t="s">
        <v>218</v>
      </c>
      <c r="C221" s="380" t="s">
        <v>219</v>
      </c>
      <c r="D221" s="205" t="s">
        <v>270</v>
      </c>
      <c r="E221" s="205" t="s">
        <v>271</v>
      </c>
      <c r="F221" s="205" t="s">
        <v>46</v>
      </c>
      <c r="G221" s="205" t="s">
        <v>42</v>
      </c>
      <c r="H221" s="313" t="s">
        <v>476</v>
      </c>
      <c r="I221" s="313" t="s">
        <v>42</v>
      </c>
      <c r="J221" s="313" t="s">
        <v>11</v>
      </c>
      <c r="K221" s="311" t="s">
        <v>293</v>
      </c>
      <c r="L221" s="311" t="s">
        <v>51</v>
      </c>
      <c r="M221" s="311" t="s">
        <v>419</v>
      </c>
      <c r="N221" s="311" t="s">
        <v>297</v>
      </c>
      <c r="O221" s="300">
        <v>44104135</v>
      </c>
      <c r="P221" s="300">
        <v>45944190</v>
      </c>
      <c r="Q221" s="300">
        <v>36825205</v>
      </c>
      <c r="R221" s="300">
        <v>36825205</v>
      </c>
    </row>
    <row r="222" spans="1:18" ht="144" customHeight="1" x14ac:dyDescent="0.2">
      <c r="A222" s="379" t="s">
        <v>0</v>
      </c>
      <c r="B222" s="201" t="s">
        <v>218</v>
      </c>
      <c r="C222" s="380" t="s">
        <v>0</v>
      </c>
      <c r="D222" s="11" t="s">
        <v>483</v>
      </c>
      <c r="E222" s="201" t="s">
        <v>42</v>
      </c>
      <c r="F222" s="11" t="s">
        <v>484</v>
      </c>
      <c r="G222" s="11" t="s">
        <v>485</v>
      </c>
      <c r="H222" s="314"/>
      <c r="I222" s="314"/>
      <c r="J222" s="314"/>
      <c r="K222" s="312"/>
      <c r="L222" s="312"/>
      <c r="M222" s="312"/>
      <c r="N222" s="312"/>
      <c r="O222" s="301"/>
      <c r="P222" s="301"/>
      <c r="Q222" s="301"/>
      <c r="R222" s="301"/>
    </row>
    <row r="223" spans="1:18" s="7" customFormat="1" ht="84" customHeight="1" x14ac:dyDescent="0.2">
      <c r="A223" s="379" t="s">
        <v>220</v>
      </c>
      <c r="B223" s="205" t="s">
        <v>221</v>
      </c>
      <c r="C223" s="380" t="s">
        <v>222</v>
      </c>
      <c r="D223" s="205" t="s">
        <v>270</v>
      </c>
      <c r="E223" s="205" t="s">
        <v>271</v>
      </c>
      <c r="F223" s="313" t="s">
        <v>46</v>
      </c>
      <c r="G223" s="313" t="s">
        <v>42</v>
      </c>
      <c r="H223" s="313" t="s">
        <v>476</v>
      </c>
      <c r="I223" s="313" t="s">
        <v>42</v>
      </c>
      <c r="J223" s="313" t="s">
        <v>11</v>
      </c>
      <c r="K223" s="311" t="s">
        <v>293</v>
      </c>
      <c r="L223" s="311" t="s">
        <v>51</v>
      </c>
      <c r="M223" s="311" t="s">
        <v>419</v>
      </c>
      <c r="N223" s="311" t="s">
        <v>297</v>
      </c>
      <c r="O223" s="300">
        <v>29086251</v>
      </c>
      <c r="P223" s="300">
        <f>73105633-45944190</f>
        <v>27161443</v>
      </c>
      <c r="Q223" s="300">
        <f>64961116-36825205</f>
        <v>28135911</v>
      </c>
      <c r="R223" s="300">
        <f>64961116-36825205</f>
        <v>28135911</v>
      </c>
    </row>
    <row r="224" spans="1:18" ht="192.75" customHeight="1" x14ac:dyDescent="0.2">
      <c r="A224" s="379" t="s">
        <v>0</v>
      </c>
      <c r="B224" s="201" t="s">
        <v>221</v>
      </c>
      <c r="C224" s="380" t="s">
        <v>0</v>
      </c>
      <c r="D224" s="11" t="s">
        <v>432</v>
      </c>
      <c r="E224" s="201" t="s">
        <v>42</v>
      </c>
      <c r="F224" s="314"/>
      <c r="G224" s="314"/>
      <c r="H224" s="314"/>
      <c r="I224" s="314"/>
      <c r="J224" s="314"/>
      <c r="K224" s="312"/>
      <c r="L224" s="312"/>
      <c r="M224" s="312"/>
      <c r="N224" s="312"/>
      <c r="O224" s="301"/>
      <c r="P224" s="301"/>
      <c r="Q224" s="301"/>
      <c r="R224" s="301"/>
    </row>
    <row r="225" spans="1:18" s="7" customFormat="1" ht="66.75" customHeight="1" x14ac:dyDescent="0.2">
      <c r="A225" s="379" t="s">
        <v>223</v>
      </c>
      <c r="B225" s="205" t="s">
        <v>224</v>
      </c>
      <c r="C225" s="380" t="s">
        <v>225</v>
      </c>
      <c r="D225" s="205" t="s">
        <v>270</v>
      </c>
      <c r="E225" s="205" t="s">
        <v>271</v>
      </c>
      <c r="F225" s="320" t="s">
        <v>46</v>
      </c>
      <c r="G225" s="318" t="s">
        <v>42</v>
      </c>
      <c r="H225" s="313" t="s">
        <v>476</v>
      </c>
      <c r="I225" s="313" t="s">
        <v>0</v>
      </c>
      <c r="J225" s="313" t="s">
        <v>11</v>
      </c>
      <c r="K225" s="311" t="s">
        <v>293</v>
      </c>
      <c r="L225" s="311" t="s">
        <v>47</v>
      </c>
      <c r="M225" s="311" t="s">
        <v>360</v>
      </c>
      <c r="N225" s="311" t="s">
        <v>297</v>
      </c>
      <c r="O225" s="300">
        <v>28799482</v>
      </c>
      <c r="P225" s="300">
        <v>31482346</v>
      </c>
      <c r="Q225" s="300">
        <v>28408077</v>
      </c>
      <c r="R225" s="300">
        <v>28408077</v>
      </c>
    </row>
    <row r="226" spans="1:18" ht="222" customHeight="1" x14ac:dyDescent="0.2">
      <c r="A226" s="379" t="s">
        <v>0</v>
      </c>
      <c r="B226" s="201" t="s">
        <v>224</v>
      </c>
      <c r="C226" s="380" t="s">
        <v>0</v>
      </c>
      <c r="D226" s="201" t="s">
        <v>52</v>
      </c>
      <c r="E226" s="201" t="s">
        <v>42</v>
      </c>
      <c r="F226" s="321"/>
      <c r="G226" s="319"/>
      <c r="H226" s="314"/>
      <c r="I226" s="314"/>
      <c r="J226" s="314"/>
      <c r="K226" s="312"/>
      <c r="L226" s="312"/>
      <c r="M226" s="312"/>
      <c r="N226" s="312"/>
      <c r="O226" s="301"/>
      <c r="P226" s="301"/>
      <c r="Q226" s="301"/>
      <c r="R226" s="301"/>
    </row>
    <row r="227" spans="1:18" ht="72.75" customHeight="1" x14ac:dyDescent="0.2">
      <c r="A227" s="16" t="s">
        <v>226</v>
      </c>
      <c r="B227" s="201" t="s">
        <v>227</v>
      </c>
      <c r="C227" s="201" t="s">
        <v>228</v>
      </c>
      <c r="D227" s="201" t="s">
        <v>0</v>
      </c>
      <c r="E227" s="201" t="s">
        <v>0</v>
      </c>
      <c r="F227" s="201" t="s">
        <v>0</v>
      </c>
      <c r="G227" s="201" t="s">
        <v>0</v>
      </c>
      <c r="H227" s="201" t="s">
        <v>0</v>
      </c>
      <c r="I227" s="201" t="s">
        <v>0</v>
      </c>
      <c r="J227" s="201"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4" t="s">
        <v>229</v>
      </c>
      <c r="B228" s="205" t="s">
        <v>230</v>
      </c>
      <c r="C228" s="205" t="s">
        <v>231</v>
      </c>
      <c r="D228" s="205" t="s">
        <v>270</v>
      </c>
      <c r="E228" s="205" t="s">
        <v>42</v>
      </c>
      <c r="F228" s="205" t="s">
        <v>487</v>
      </c>
      <c r="G228" s="205" t="s">
        <v>42</v>
      </c>
      <c r="H228" s="205" t="s">
        <v>495</v>
      </c>
      <c r="I228" s="205" t="s">
        <v>0</v>
      </c>
      <c r="J228" s="205"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7" t="s">
        <v>233</v>
      </c>
      <c r="C229" s="187" t="s">
        <v>234</v>
      </c>
      <c r="D229" s="214" t="s">
        <v>0</v>
      </c>
      <c r="E229" s="214" t="s">
        <v>0</v>
      </c>
      <c r="F229" s="214" t="s">
        <v>0</v>
      </c>
      <c r="G229" s="214" t="s">
        <v>0</v>
      </c>
      <c r="H229" s="214" t="s">
        <v>0</v>
      </c>
      <c r="I229" s="187" t="s">
        <v>0</v>
      </c>
      <c r="J229" s="187"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381" t="s">
        <v>235</v>
      </c>
      <c r="B230" s="187" t="s">
        <v>236</v>
      </c>
      <c r="C230" s="382" t="s">
        <v>237</v>
      </c>
      <c r="D230" s="208" t="s">
        <v>497</v>
      </c>
      <c r="E230" s="206" t="s">
        <v>42</v>
      </c>
      <c r="F230" s="396" t="s">
        <v>447</v>
      </c>
      <c r="G230" s="391" t="s">
        <v>42</v>
      </c>
      <c r="H230" s="322" t="s">
        <v>475</v>
      </c>
      <c r="I230" s="437" t="s">
        <v>42</v>
      </c>
      <c r="J230" s="363" t="s">
        <v>168</v>
      </c>
      <c r="K230" s="345" t="s">
        <v>285</v>
      </c>
      <c r="L230" s="345" t="s">
        <v>181</v>
      </c>
      <c r="M230" s="345" t="s">
        <v>416</v>
      </c>
      <c r="N230" s="345" t="s">
        <v>284</v>
      </c>
      <c r="O230" s="435">
        <v>1136691</v>
      </c>
      <c r="P230" s="435">
        <v>1188709</v>
      </c>
      <c r="Q230" s="435">
        <v>1227191</v>
      </c>
      <c r="R230" s="435">
        <v>1268884</v>
      </c>
    </row>
    <row r="231" spans="1:18" s="109" customFormat="1" ht="95.25" customHeight="1" x14ac:dyDescent="0.2">
      <c r="A231" s="381" t="s">
        <v>0</v>
      </c>
      <c r="B231" s="88" t="s">
        <v>236</v>
      </c>
      <c r="C231" s="382" t="s">
        <v>0</v>
      </c>
      <c r="D231" s="180" t="s">
        <v>496</v>
      </c>
      <c r="E231" s="180" t="s">
        <v>42</v>
      </c>
      <c r="F231" s="396"/>
      <c r="G231" s="391"/>
      <c r="H231" s="322"/>
      <c r="I231" s="438"/>
      <c r="J231" s="356"/>
      <c r="K231" s="347"/>
      <c r="L231" s="347"/>
      <c r="M231" s="347"/>
      <c r="N231" s="347"/>
      <c r="O231" s="436"/>
      <c r="P231" s="436"/>
      <c r="Q231" s="436"/>
      <c r="R231" s="436"/>
    </row>
    <row r="232" spans="1:18" s="109" customFormat="1" ht="134.25" customHeight="1" x14ac:dyDescent="0.2">
      <c r="A232" s="107" t="s">
        <v>238</v>
      </c>
      <c r="B232" s="88" t="s">
        <v>239</v>
      </c>
      <c r="C232" s="88" t="s">
        <v>240</v>
      </c>
      <c r="D232" s="182" t="s">
        <v>270</v>
      </c>
      <c r="E232" s="182" t="s">
        <v>42</v>
      </c>
      <c r="F232" s="182" t="s">
        <v>494</v>
      </c>
      <c r="G232" s="182" t="s">
        <v>42</v>
      </c>
      <c r="H232" s="182"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1" t="s">
        <v>242</v>
      </c>
      <c r="C233" s="201" t="s">
        <v>243</v>
      </c>
      <c r="D233" s="201" t="s">
        <v>0</v>
      </c>
      <c r="E233" s="201" t="s">
        <v>0</v>
      </c>
      <c r="F233" s="201" t="s">
        <v>0</v>
      </c>
      <c r="G233" s="201" t="s">
        <v>0</v>
      </c>
      <c r="H233" s="201" t="s">
        <v>0</v>
      </c>
      <c r="I233" s="201" t="s">
        <v>0</v>
      </c>
      <c r="J233" s="201"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1" t="s">
        <v>245</v>
      </c>
      <c r="C234" s="201" t="s">
        <v>246</v>
      </c>
      <c r="D234" s="201" t="s">
        <v>0</v>
      </c>
      <c r="E234" s="201" t="s">
        <v>0</v>
      </c>
      <c r="F234" s="201" t="s">
        <v>0</v>
      </c>
      <c r="G234" s="201" t="s">
        <v>0</v>
      </c>
      <c r="H234" s="201" t="s">
        <v>0</v>
      </c>
      <c r="I234" s="201" t="s">
        <v>0</v>
      </c>
      <c r="J234" s="201"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4" t="s">
        <v>247</v>
      </c>
      <c r="B235" s="205" t="s">
        <v>248</v>
      </c>
      <c r="C235" s="205" t="s">
        <v>249</v>
      </c>
      <c r="D235" s="205" t="s">
        <v>270</v>
      </c>
      <c r="E235" s="205" t="s">
        <v>488</v>
      </c>
      <c r="F235" s="205" t="s">
        <v>0</v>
      </c>
      <c r="G235" s="205" t="s">
        <v>0</v>
      </c>
      <c r="H235" s="205" t="s">
        <v>490</v>
      </c>
      <c r="I235" s="205" t="s">
        <v>42</v>
      </c>
      <c r="J235" s="205" t="s">
        <v>0</v>
      </c>
      <c r="K235" s="23">
        <v>851</v>
      </c>
      <c r="L235" s="23" t="s">
        <v>138</v>
      </c>
      <c r="M235" s="23" t="s">
        <v>281</v>
      </c>
      <c r="N235" s="23" t="s">
        <v>283</v>
      </c>
      <c r="O235" s="27">
        <v>400</v>
      </c>
      <c r="P235" s="27"/>
      <c r="Q235" s="27"/>
      <c r="R235" s="27"/>
    </row>
    <row r="236" spans="1:18" s="7" customFormat="1" ht="331.5" customHeight="1" x14ac:dyDescent="0.2">
      <c r="A236" s="204" t="s">
        <v>250</v>
      </c>
      <c r="B236" s="205" t="s">
        <v>251</v>
      </c>
      <c r="C236" s="205" t="s">
        <v>252</v>
      </c>
      <c r="D236" s="205" t="s">
        <v>270</v>
      </c>
      <c r="E236" s="205" t="s">
        <v>488</v>
      </c>
      <c r="F236" s="205" t="s">
        <v>0</v>
      </c>
      <c r="G236" s="205" t="s">
        <v>0</v>
      </c>
      <c r="H236" s="155" t="s">
        <v>489</v>
      </c>
      <c r="I236" s="205" t="s">
        <v>42</v>
      </c>
      <c r="J236" s="205"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4" t="s">
        <v>254</v>
      </c>
      <c r="B237" s="205" t="s">
        <v>255</v>
      </c>
      <c r="C237" s="205" t="s">
        <v>256</v>
      </c>
      <c r="D237" s="205" t="s">
        <v>270</v>
      </c>
      <c r="E237" s="205" t="s">
        <v>488</v>
      </c>
      <c r="F237" s="205" t="s">
        <v>493</v>
      </c>
      <c r="G237" s="205" t="s">
        <v>0</v>
      </c>
      <c r="H237" s="205" t="s">
        <v>492</v>
      </c>
      <c r="I237" s="205" t="s">
        <v>42</v>
      </c>
      <c r="J237" s="205" t="s">
        <v>0</v>
      </c>
      <c r="K237" s="23">
        <v>851</v>
      </c>
      <c r="L237" s="23" t="s">
        <v>94</v>
      </c>
      <c r="M237" s="23" t="s">
        <v>282</v>
      </c>
      <c r="N237" s="23">
        <v>540</v>
      </c>
      <c r="O237" s="27">
        <v>550000</v>
      </c>
      <c r="P237" s="27"/>
      <c r="Q237" s="27"/>
      <c r="R237" s="27"/>
    </row>
    <row r="238" spans="1:18" s="7" customFormat="1" ht="250.5" customHeight="1" x14ac:dyDescent="0.2">
      <c r="A238" s="204" t="s">
        <v>99</v>
      </c>
      <c r="B238" s="205" t="s">
        <v>257</v>
      </c>
      <c r="C238" s="205" t="s">
        <v>258</v>
      </c>
      <c r="D238" s="205" t="s">
        <v>270</v>
      </c>
      <c r="E238" s="205" t="s">
        <v>488</v>
      </c>
      <c r="F238" s="205" t="s">
        <v>0</v>
      </c>
      <c r="G238" s="205" t="s">
        <v>0</v>
      </c>
      <c r="H238" s="205" t="s">
        <v>491</v>
      </c>
      <c r="I238" s="205" t="s">
        <v>42</v>
      </c>
      <c r="J238" s="205"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1" t="s">
        <v>261</v>
      </c>
      <c r="C239" s="201" t="s">
        <v>262</v>
      </c>
      <c r="D239" s="201" t="s">
        <v>0</v>
      </c>
      <c r="E239" s="201" t="s">
        <v>0</v>
      </c>
      <c r="F239" s="201" t="s">
        <v>0</v>
      </c>
      <c r="G239" s="201" t="s">
        <v>0</v>
      </c>
      <c r="H239" s="201" t="s">
        <v>0</v>
      </c>
      <c r="I239" s="201" t="s">
        <v>0</v>
      </c>
      <c r="J239" s="201"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4" t="s">
        <v>263</v>
      </c>
      <c r="B240" s="205" t="s">
        <v>264</v>
      </c>
      <c r="C240" s="205" t="s">
        <v>265</v>
      </c>
      <c r="D240" s="205" t="s">
        <v>270</v>
      </c>
      <c r="E240" s="205" t="s">
        <v>42</v>
      </c>
      <c r="F240" s="205" t="s">
        <v>487</v>
      </c>
      <c r="G240" s="205" t="s">
        <v>0</v>
      </c>
      <c r="H240" s="205" t="s">
        <v>486</v>
      </c>
      <c r="I240" s="205" t="s">
        <v>42</v>
      </c>
      <c r="J240" s="205"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1" t="s">
        <v>14</v>
      </c>
      <c r="C241" s="201" t="s">
        <v>267</v>
      </c>
      <c r="D241" s="201" t="s">
        <v>0</v>
      </c>
      <c r="E241" s="201" t="s">
        <v>0</v>
      </c>
      <c r="F241" s="201" t="s">
        <v>0</v>
      </c>
      <c r="G241" s="201" t="s">
        <v>0</v>
      </c>
      <c r="H241" s="201" t="s">
        <v>0</v>
      </c>
      <c r="I241" s="201" t="s">
        <v>0</v>
      </c>
      <c r="J241" s="201" t="s">
        <v>0</v>
      </c>
      <c r="K241" s="22"/>
      <c r="L241" s="22"/>
      <c r="M241" s="22"/>
      <c r="N241" s="22"/>
      <c r="O241" s="216">
        <f>O10+O124+O175+O220</f>
        <v>315352482.14000005</v>
      </c>
      <c r="P241" s="216">
        <f>P10+P124+P175+P220</f>
        <v>370052335.07999998</v>
      </c>
      <c r="Q241" s="216">
        <f>Q10+Q124+Q175+Q220</f>
        <v>273571169.90999997</v>
      </c>
      <c r="R241" s="216">
        <f>R10+R124+R175+R220</f>
        <v>251192344.88</v>
      </c>
    </row>
    <row r="242" spans="1:18" ht="24.75" customHeight="1" x14ac:dyDescent="0.2">
      <c r="A242" s="12" t="s">
        <v>268</v>
      </c>
      <c r="B242" s="201" t="s">
        <v>14</v>
      </c>
      <c r="C242" s="201" t="s">
        <v>269</v>
      </c>
      <c r="D242" s="201" t="s">
        <v>0</v>
      </c>
      <c r="E242" s="201" t="s">
        <v>0</v>
      </c>
      <c r="F242" s="201" t="s">
        <v>0</v>
      </c>
      <c r="G242" s="201" t="s">
        <v>0</v>
      </c>
      <c r="H242" s="201" t="s">
        <v>0</v>
      </c>
      <c r="I242" s="201" t="s">
        <v>0</v>
      </c>
      <c r="J242" s="201" t="s">
        <v>0</v>
      </c>
      <c r="K242" s="22"/>
      <c r="L242" s="22"/>
      <c r="M242" s="22"/>
      <c r="N242" s="22"/>
      <c r="O242" s="217">
        <f>O241+O227</f>
        <v>327291985.54000002</v>
      </c>
      <c r="P242" s="217">
        <f>P241+P227</f>
        <v>382945705.50999999</v>
      </c>
      <c r="Q242" s="217">
        <f t="shared" ref="Q242:R242" si="31">Q241+Q227</f>
        <v>284937300.90999997</v>
      </c>
      <c r="R242" s="217">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2023-02-27T11:31:22Z</dcterms:modified>
</cp:coreProperties>
</file>