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05" windowWidth="14805" windowHeight="7710"/>
  </bookViews>
  <sheets>
    <sheet name="01.10.22." sheetId="1" r:id="rId1"/>
    <sheet name="Лист1" sheetId="2" state="hidden" r:id="rId2"/>
  </sheets>
  <calcPr calcId="145621"/>
</workbook>
</file>

<file path=xl/calcChain.xml><?xml version="1.0" encoding="utf-8"?>
<calcChain xmlns="http://schemas.openxmlformats.org/spreadsheetml/2006/main">
  <c r="P11" i="1" l="1"/>
  <c r="P92" i="1"/>
  <c r="P108" i="1" l="1"/>
  <c r="O205" i="1" l="1"/>
  <c r="O152" i="1"/>
  <c r="O92" i="1"/>
  <c r="O108" i="1" l="1"/>
  <c r="P123" i="1" l="1"/>
  <c r="R123" i="1"/>
  <c r="Q123" i="1"/>
  <c r="O123" i="1"/>
  <c r="R114" i="1"/>
  <c r="Q114" i="1"/>
  <c r="P114" i="1"/>
  <c r="P152" i="1" l="1"/>
  <c r="P205" i="1"/>
  <c r="P151" i="1" l="1"/>
  <c r="P127" i="1" l="1"/>
  <c r="O24" i="1" l="1"/>
  <c r="O117" i="1"/>
  <c r="O46" i="1"/>
  <c r="O243" i="1"/>
  <c r="O239" i="1" s="1"/>
  <c r="O134" i="1"/>
  <c r="R152" i="1" l="1"/>
  <c r="Q152" i="1"/>
  <c r="R243" i="1"/>
  <c r="Q243" i="1"/>
  <c r="P243" i="1"/>
  <c r="R108" i="1"/>
  <c r="Q108"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34" i="1"/>
  <c r="Q134" i="1"/>
  <c r="R134" i="1"/>
  <c r="R247" i="2" l="1"/>
  <c r="R9" i="2"/>
  <c r="P291" i="1" l="1"/>
  <c r="Q291" i="1"/>
  <c r="R291" i="1"/>
  <c r="O291" i="1"/>
  <c r="Q319" i="1" l="1"/>
  <c r="R319" i="1"/>
  <c r="P319" i="1"/>
  <c r="P255" i="1"/>
  <c r="Q328" i="1"/>
  <c r="R328" i="1"/>
  <c r="P328" i="1"/>
  <c r="P340" i="1" l="1"/>
  <c r="P117" i="1"/>
  <c r="Q117" i="1"/>
  <c r="R117" i="1"/>
  <c r="O35" i="1" l="1"/>
  <c r="O282" i="1"/>
  <c r="P46" i="1"/>
  <c r="Q46" i="1"/>
  <c r="R46" i="1"/>
  <c r="P56" i="1"/>
  <c r="Q56" i="1"/>
  <c r="R56" i="1"/>
  <c r="P66" i="1"/>
  <c r="Q66" i="1"/>
  <c r="R66" i="1"/>
  <c r="Q127" i="1"/>
  <c r="R127" i="1"/>
  <c r="Q205" i="1"/>
  <c r="Q151" i="1" s="1"/>
  <c r="R205" i="1"/>
  <c r="R151" i="1" s="1"/>
  <c r="P239" i="1"/>
  <c r="Q239" i="1"/>
  <c r="R239" i="1"/>
  <c r="P249" i="1"/>
  <c r="Q249" i="1"/>
  <c r="R249" i="1"/>
  <c r="Q255" i="1"/>
  <c r="R255" i="1"/>
  <c r="P35" i="1" l="1"/>
  <c r="Q301" i="1" l="1"/>
  <c r="R301" i="1"/>
  <c r="R295" i="1" l="1"/>
  <c r="R289" i="1" s="1"/>
  <c r="Q295" i="1"/>
  <c r="Q289" i="1" s="1"/>
  <c r="R282" i="1" l="1"/>
  <c r="Q282" i="1"/>
  <c r="P282" i="1"/>
  <c r="R35" i="1" l="1"/>
  <c r="Q35" i="1"/>
  <c r="P76" i="1" l="1"/>
  <c r="Q76" i="1"/>
  <c r="R76" i="1"/>
  <c r="Q92" i="1"/>
  <c r="R92" i="1"/>
  <c r="P83" i="1"/>
  <c r="Q83" i="1"/>
  <c r="R83" i="1"/>
  <c r="P140" i="1"/>
  <c r="P139" i="1" s="1"/>
  <c r="Q140" i="1"/>
  <c r="Q139" i="1" s="1"/>
  <c r="R140" i="1"/>
  <c r="R139" i="1" s="1"/>
  <c r="P270" i="1"/>
  <c r="Q270" i="1"/>
  <c r="Q248" i="1" s="1"/>
  <c r="Q238" i="1" s="1"/>
  <c r="R270" i="1"/>
  <c r="R248" i="1" s="1"/>
  <c r="R238" i="1" s="1"/>
  <c r="P248" i="1" l="1"/>
  <c r="P238" i="1" s="1"/>
  <c r="P19" i="1" l="1"/>
  <c r="Q19" i="1"/>
  <c r="R19" i="1"/>
  <c r="P321" i="1"/>
  <c r="Q321" i="1"/>
  <c r="Q317" i="1" s="1"/>
  <c r="R321" i="1"/>
  <c r="R317" i="1" s="1"/>
  <c r="P322" i="1"/>
  <c r="P324" i="1" s="1"/>
  <c r="Q322" i="1"/>
  <c r="Q324" i="1" s="1"/>
  <c r="R322" i="1"/>
  <c r="R324" i="1" s="1"/>
  <c r="P325" i="1"/>
  <c r="P327" i="1" s="1"/>
  <c r="Q325" i="1"/>
  <c r="Q327" i="1" s="1"/>
  <c r="R325" i="1"/>
  <c r="R327" i="1" s="1"/>
  <c r="P330" i="1"/>
  <c r="Q330" i="1"/>
  <c r="R330" i="1"/>
  <c r="P331" i="1"/>
  <c r="P333" i="1" s="1"/>
  <c r="Q331" i="1"/>
  <c r="Q333" i="1" s="1"/>
  <c r="R331" i="1"/>
  <c r="R333" i="1" s="1"/>
  <c r="P337" i="1"/>
  <c r="P339" i="1" s="1"/>
  <c r="Q337" i="1"/>
  <c r="Q339" i="1" s="1"/>
  <c r="R337" i="1"/>
  <c r="R339" i="1" s="1"/>
  <c r="P342" i="1"/>
  <c r="Q340" i="1"/>
  <c r="Q342" i="1" s="1"/>
  <c r="R340" i="1"/>
  <c r="R342" i="1" s="1"/>
  <c r="P99" i="1"/>
  <c r="Q99" i="1"/>
  <c r="R99" i="1"/>
  <c r="P301" i="1"/>
  <c r="R11" i="1" l="1"/>
  <c r="Q11" i="1"/>
  <c r="Q10" i="1" s="1"/>
  <c r="Q304" i="1" s="1"/>
  <c r="Q305" i="1" s="1"/>
  <c r="P10" i="1"/>
  <c r="R10" i="1"/>
  <c r="R304" i="1" s="1"/>
  <c r="R305" i="1" s="1"/>
  <c r="P334" i="1"/>
  <c r="P336" i="1" s="1"/>
  <c r="Q334" i="1"/>
  <c r="Q336" i="1" s="1"/>
  <c r="R334" i="1"/>
  <c r="R336" i="1" s="1"/>
  <c r="P295" i="1"/>
  <c r="P289" i="1" s="1"/>
  <c r="R9" i="1" l="1"/>
  <c r="R310" i="1"/>
  <c r="Q9" i="1"/>
  <c r="Q310" i="1"/>
  <c r="O56" i="1"/>
  <c r="O340" i="1"/>
  <c r="O342" i="1" s="1"/>
  <c r="O328" i="1"/>
  <c r="O330" i="1" s="1"/>
  <c r="O319" i="1"/>
  <c r="O321" i="1" s="1"/>
  <c r="O66" i="1"/>
  <c r="O270" i="1"/>
  <c r="O255" i="1"/>
  <c r="O249" i="1"/>
  <c r="O140" i="1"/>
  <c r="O139" i="1" s="1"/>
  <c r="O127" i="1"/>
  <c r="O331" i="1"/>
  <c r="O333" i="1" s="1"/>
  <c r="O99" i="1"/>
  <c r="O83" i="1"/>
  <c r="O76" i="1"/>
  <c r="O325" i="1" l="1"/>
  <c r="O327" i="1" s="1"/>
  <c r="O322" i="1"/>
  <c r="O324" i="1" s="1"/>
  <c r="O337" i="1"/>
  <c r="O339" i="1" s="1"/>
  <c r="O248" i="1"/>
  <c r="O19" i="1"/>
  <c r="O11" i="1" s="1"/>
  <c r="O10" i="1" l="1"/>
  <c r="O238" i="1"/>
  <c r="O301" i="1"/>
  <c r="O295" i="1" l="1"/>
  <c r="O289" i="1" s="1"/>
  <c r="P304" i="1" l="1"/>
  <c r="P305" i="1" s="1"/>
  <c r="P9" i="1" l="1"/>
  <c r="P310" i="1"/>
  <c r="P307" i="1"/>
  <c r="O334" i="1"/>
  <c r="O336" i="1" s="1"/>
  <c r="O151" i="1"/>
  <c r="O304" i="1" s="1"/>
  <c r="O305" i="1" s="1"/>
  <c r="O310" i="1" l="1"/>
  <c r="O9" i="1"/>
</calcChain>
</file>

<file path=xl/sharedStrings.xml><?xml version="1.0" encoding="utf-8"?>
<sst xmlns="http://schemas.openxmlformats.org/spreadsheetml/2006/main" count="2890" uniqueCount="662">
  <si>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</si>
  <si>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</si>
  <si>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</si>
  <si>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</si>
  <si>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</si>
  <si>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</si>
  <si>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</si>
  <si>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</si>
  <si>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</si>
  <si>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</si>
  <si>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</si>
  <si>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</si>
  <si>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</si>
  <si>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</si>
  <si>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</si>
  <si>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</si>
  <si>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</si>
  <si>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</si>
  <si>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</si>
  <si>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</si>
  <si>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</si>
  <si>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</si>
  <si>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</si>
  <si>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</si>
  <si>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</si>
  <si>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</si>
  <si>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</si>
  <si>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</si>
  <si>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</si>
  <si>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</si>
  <si>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</si>
  <si>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</si>
  <si>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</si>
  <si>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</si>
  <si>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</si>
  <si>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</si>
  <si>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</si>
  <si>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</si>
  <si>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</si>
  <si>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</si>
  <si>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</si>
  <si>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</si>
  <si>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</si>
  <si>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</si>
  <si>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</si>
  <si>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</si>
  <si>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</si>
  <si>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</si>
  <si>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</si>
  <si>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</si>
  <si>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</si>
  <si>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</si>
  <si>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</si>
  <si>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</si>
  <si>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</si>
  <si>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</si>
  <si>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</si>
  <si>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</si>
  <si>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</si>
  <si>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</si>
  <si>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</si>
  <si>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</si>
  <si>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</si>
  <si>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</si>
  <si>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</si>
  <si>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</si>
  <si>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</si>
  <si>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</si>
  <si>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</si>
  <si>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</si>
  <si>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</si>
  <si>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</si>
  <si>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</si>
  <si>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</si>
  <si>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</si>
  <si>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</si>
  <si>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</si>
  <si>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</si>
  <si>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</si>
  <si>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</si>
  <si>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</si>
  <si>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</si>
  <si>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</si>
  <si>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</si>
  <si>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</si>
  <si>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</si>
  <si>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</si>
  <si>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</si>
  <si>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</si>
  <si>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</si>
  <si>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</si>
  <si>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</si>
  <si>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</si>
  <si>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</si>
  <si>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</si>
  <si>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</si>
  <si>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</si>
  <si>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</si>
  <si>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</si>
  <si>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</si>
  <si>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</si>
  <si>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</si>
  <si>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</si>
  <si>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</si>
  <si>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</si>
  <si>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</si>
  <si>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</si>
  <si>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</si>
  <si>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</si>
  <si>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</si>
  <si>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</si>
  <si>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</si>
  <si>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</si>
  <si>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</si>
  <si>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</si>
  <si>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</si>
  <si>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</si>
  <si>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</si>
  <si>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</si>
  <si>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</si>
  <si>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</si>
  <si>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</si>
  <si>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</si>
  <si>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</si>
  <si>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</si>
  <si>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</si>
  <si>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</si>
  <si>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</si>
  <si>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</si>
  <si>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</si>
  <si>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</si>
  <si>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</si>
  <si>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</si>
  <si>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</si>
  <si>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</si>
  <si>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</si>
  <si>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</si>
  <si>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</si>
  <si>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</si>
  <si>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</si>
  <si>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</si>
  <si>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</si>
  <si>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</si>
  <si>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</si>
  <si>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</si>
  <si>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</si>
  <si>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</si>
  <si>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</si>
  <si>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</si>
  <si>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</si>
  <si>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</si>
  <si>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</si>
  <si>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</si>
  <si>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</si>
  <si>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</si>
  <si>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</si>
  <si>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</si>
  <si>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</si>
  <si>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</si>
  <si>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</si>
  <si>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</si>
  <si>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</si>
  <si>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</si>
  <si>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</si>
  <si>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</si>
  <si>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</si>
  <si>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</si>
  <si>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</si>
  <si>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</si>
  <si>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</si>
  <si>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</si>
  <si>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</si>
  <si>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</si>
  <si>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</si>
  <si>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</si>
  <si>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</si>
  <si>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</si>
  <si>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</si>
  <si>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</si>
  <si>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</si>
  <si>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</si>
  <si>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</si>
  <si>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</si>
  <si>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</si>
  <si>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</si>
  <si>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</si>
  <si>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</si>
  <si>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</si>
  <si>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</si>
  <si>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</si>
  <si>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</si>
  <si>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</si>
  <si>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</si>
  <si>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</si>
  <si>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</si>
  <si>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</si>
  <si>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</si>
  <si>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</si>
  <si>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</si>
  <si>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</si>
  <si>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</si>
  <si>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</si>
  <si>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</si>
  <si>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</si>
  <si>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</si>
  <si>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</si>
  <si>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</si>
  <si>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</si>
  <si>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</si>
  <si>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</si>
  <si>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</si>
  <si>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</si>
  <si>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</si>
  <si>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</si>
  <si>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</si>
  <si>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</si>
  <si>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</si>
  <si>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</si>
  <si>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</si>
  <si>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</si>
  <si>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</si>
  <si>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</si>
  <si>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</si>
  <si>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</si>
  <si>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</si>
  <si>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</si>
  <si>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</si>
  <si>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</si>
  <si>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</si>
  <si>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</si>
  <si>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</si>
  <si>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</si>
  <si>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</si>
  <si>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</si>
  <si>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</si>
  <si>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</si>
  <si>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</si>
  <si>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</si>
  <si>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</si>
  <si>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</si>
  <si>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</si>
  <si>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</si>
  <si>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</si>
  <si>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</si>
  <si>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</si>
  <si>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</si>
  <si>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</si>
  <si>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</si>
  <si>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</si>
  <si>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</si>
  <si>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</si>
  <si>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</si>
  <si>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</si>
  <si>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</si>
  <si>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</si>
  <si>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</si>
  <si>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</si>
  <si>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</si>
  <si>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</si>
  <si>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</si>
  <si>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</si>
  <si>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</si>
  <si>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</si>
  <si>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</si>
  <si>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</si>
  <si>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</si>
  <si>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</si>
  <si>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</si>
  <si>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</si>
  <si>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</si>
  <si>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</si>
  <si>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</si>
  <si>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</si>
  <si>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</si>
  <si>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</si>
  <si>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</si>
  <si>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</si>
  <si>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</si>
  <si>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</si>
  <si>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</si>
  <si>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</si>
  <si>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</si>
  <si>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</si>
  <si>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</si>
  <si>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</si>
  <si>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</si>
  <si>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</si>
  <si>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</si>
  <si>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</si>
  <si>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</si>
  <si>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</si>
  <si>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</si>
  <si>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</si>
  <si>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</si>
  <si>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</si>
  <si>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</si>
  <si>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</si>
  <si>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</si>
  <si>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</si>
  <si>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</si>
  <si>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</si>
  <si>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</si>
  <si>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</si>
  <si>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</si>
  <si>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</si>
  <si>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</si>
  <si>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</si>
  <si>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</si>
  <si>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</si>
  <si>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</si>
  <si>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</si>
  <si>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</si>
  <si>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</si>
  <si>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</si>
  <si>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</si>
  <si>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</si>
  <si>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</si>
  <si>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</si>
  <si>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</si>
  <si>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</si>
  <si>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</si>
  <si>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</si>
  <si>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</si>
  <si>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</si>
  <si>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</si>
  <si>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</si>
  <si>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</si>
  <si>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</si>
  <si>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</si>
  <si>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</si>
  <si>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</si>
  <si>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</si>
  <si>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</si>
  <si>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</si>
  <si>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</si>
  <si>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</si>
  <si>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</si>
  <si>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</si>
  <si>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</si>
  <si>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</si>
  <si>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</si>
  <si>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</si>
  <si>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</si>
  <si>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</si>
  <si>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</si>
  <si>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</si>
  <si>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</si>
  <si>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</si>
  <si>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</si>
  <si>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</si>
  <si>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</si>
  <si>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</si>
  <si>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</si>
  <si>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</si>
  <si>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</si>
  <si>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</si>
  <si>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</si>
  <si>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</si>
  <si>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</si>
  <si>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</si>
  <si>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</si>
  <si>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</si>
  <si>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</si>
  <si>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</si>
  <si>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</si>
  <si>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</si>
  <si>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</si>
  <si>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</si>
  <si>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</si>
  <si>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</si>
  <si>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</si>
  <si>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</si>
  <si>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</si>
  <si>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</si>
  <si>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</si>
  <si>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</si>
  <si>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</si>
  <si>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</si>
  <si>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</si>
  <si>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</si>
  <si>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</si>
  <si>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</si>
  <si>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</si>
  <si>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</si>
  <si>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</si>
  <si>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</si>
  <si>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</si>
  <si>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</si>
  <si>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</si>
  <si>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</si>
  <si>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</si>
  <si>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</si>
  <si>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</si>
  <si>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</si>
  <si>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</si>
  <si>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</si>
  <si>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</si>
  <si>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</si>
  <si>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</si>
  <si>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</si>
  <si>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</si>
  <si>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</si>
  <si>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</si>
  <si>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</si>
  <si>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</si>
  <si>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</si>
  <si>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</si>
  <si>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</si>
  <si>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</si>
  <si>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</si>
  <si>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</si>
  <si>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</si>
  <si>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</si>
  <si>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</si>
  <si>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</si>
  <si>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</si>
  <si>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</si>
  <si>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</si>
  <si>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</si>
  <si>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</si>
  <si>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</si>
  <si>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</si>
  <si>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</si>
  <si>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</si>
  <si>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</si>
  <si>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</si>
  <si>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</si>
  <si>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</si>
  <si>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</si>
  <si>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</si>
  <si>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</si>
  <si>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</si>
  <si>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</si>
  <si>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</si>
  <si>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</si>
  <si>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</si>
  <si>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</si>
  <si>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</si>
  <si>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</si>
  <si>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</si>
  <si>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</si>
  <si>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</si>
  <si>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</si>
  <si>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</si>
  <si>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</si>
  <si>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</si>
  <si>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</si>
  <si>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</si>
  <si>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</si>
  <si>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</si>
  <si>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</si>
  <si>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</si>
  <si>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</si>
  <si>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</si>
  <si>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</si>
  <si>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</si>
  <si>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</si>
  <si>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</si>
  <si>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</si>
  <si>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</si>
  <si>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</si>
  <si>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</si>
  <si>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</si>
  <si>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</si>
  <si>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</si>
  <si>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</si>
  <si>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</si>
  <si>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</si>
  <si>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</si>
  <si>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</si>
  <si>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</si>
  <si>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</si>
  <si>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</si>
  <si>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</si>
  <si>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</si>
  <si>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</si>
  <si>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</si>
  <si>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</si>
  <si>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</si>
  <si>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</si>
  <si>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</si>
  <si>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</si>
  <si>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</si>
  <si>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</si>
  <si>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</si>
  <si>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</si>
  <si>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</si>
  <si>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</si>
  <si>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</si>
  <si>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</si>
  <si>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</si>
  <si>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</si>
  <si>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</si>
  <si>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</si>
  <si>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</si>
  <si>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</si>
  <si>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</si>
  <si>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</si>
  <si>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</si>
  <si>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</si>
  <si>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</si>
  <si>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</si>
  <si>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</si>
  <si>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</si>
  <si>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</si>
  <si>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</si>
  <si>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</si>
  <si>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</si>
  <si>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</si>
  <si>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</si>
  <si>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</si>
  <si>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</si>
  <si>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</si>
  <si>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</si>
  <si>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</si>
  <si>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</si>
  <si>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</si>
  <si>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</si>
  <si>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</si>
  <si>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</si>
  <si>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</si>
  <si>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</si>
  <si>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</si>
  <si>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</si>
  <si>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</si>
  <si>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</si>
  <si>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</si>
  <si>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</si>
  <si>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</si>
  <si>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</si>
  <si>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</si>
  <si>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</si>
  <si>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</si>
  <si>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</si>
  <si>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</si>
  <si>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</si>
  <si>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</si>
  <si>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</si>
  <si>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</si>
  <si>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</si>
  <si>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</si>
  <si>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</si>
  <si>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</si>
  <si>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</si>
  <si>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</si>
  <si>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</si>
  <si>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</si>
  <si>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</si>
  <si>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</si>
  <si>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</si>
  <si>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</si>
  <si>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</si>
  <si>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</si>
  <si>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</si>
  <si>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</si>
  <si>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</si>
  <si>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</si>
  <si>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</si>
  <si>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</si>
  <si>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</si>
  <si>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</si>
  <si>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</si>
  <si>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</si>
  <si>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</si>
  <si>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</si>
  <si>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</si>
  <si>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</si>
  <si>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</si>
  <si>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</si>
  <si>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</si>
  <si>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</si>
  <si>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</si>
  <si>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</si>
  <si>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</si>
  <si>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</si>
  <si>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</si>
  <si>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</si>
  <si>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</si>
  <si>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</si>
  <si>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</si>
  <si>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</si>
  <si>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</si>
  <si>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</si>
  <si>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</si>
  <si>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</si>
  <si>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</si>
  <si>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</si>
  <si>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</si>
  <si>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</si>
  <si>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</si>
  <si>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</si>
  <si>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</si>
  <si>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</si>
  <si>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</si>
  <si>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</si>
  <si>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</si>
  <si>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</si>
  <si>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</si>
  <si>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</si>
  <si>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</si>
  <si>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</si>
  <si>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</si>
  <si>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</si>
  <si>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</si>
  <si>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</si>
  <si>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</si>
  <si>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</si>
  <si>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</si>
  <si>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</si>
  <si>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</si>
  <si>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</si>
  <si>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</si>
  <si>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</si>
  <si>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</si>
  <si>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</si>
  <si>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</si>
  <si>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</si>
  <si>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</si>
  <si>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</si>
  <si>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</si>
  <si>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</si>
  <si>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</si>
  <si>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</si>
  <si>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</si>
  <si>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</si>
  <si>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</si>
  <si>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</si>
  <si>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0309</t>
  </si>
  <si>
    <t>0141481210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</si>
  <si>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</si>
  <si>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</si>
  <si>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</si>
  <si>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</si>
  <si>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</si>
  <si>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</si>
  <si>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</si>
  <si>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</si>
  <si>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</si>
  <si>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</si>
  <si>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</si>
  <si>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</si>
  <si>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</si>
  <si>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</si>
  <si>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</si>
  <si>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</si>
  <si>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</si>
  <si>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</si>
  <si>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</si>
  <si>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</si>
  <si>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</si>
  <si>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</si>
  <si>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</si>
  <si>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</si>
  <si>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</si>
  <si>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</si>
  <si>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</si>
  <si>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</si>
  <si>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</si>
  <si>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</si>
  <si>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</si>
  <si>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</si>
  <si>
    <t>01404S6170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</si>
</sst>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94">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17"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6"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5"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27" xfId="0" applyFont="1" applyFill="1" applyBorder="1" applyAlignment="1">
      <alignment horizontal="center" vertical="top" wrapText="1"/>
    </xf>
    <xf numFmtId="0" fontId="5" fillId="0" borderId="28" xfId="0" applyFont="1" applyFill="1" applyBorder="1" applyAlignment="1">
      <alignment horizontal="center" vertical="top" wrapText="1"/>
    </xf>
    <xf numFmtId="0" fontId="5" fillId="0" borderId="15"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8" xfId="0" applyFont="1" applyFill="1" applyBorder="1" applyAlignment="1">
      <alignment horizontal="center" vertical="top" wrapText="1"/>
    </xf>
    <xf numFmtId="0" fontId="5" fillId="0" borderId="3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43" xfId="0" applyFont="1" applyFill="1" applyBorder="1" applyAlignment="1">
      <alignment horizontal="center" vertical="top"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5" fillId="0" borderId="21"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3" fillId="0" borderId="7" xfId="0" applyFont="1" applyFill="1" applyBorder="1" applyAlignment="1">
      <alignment horizontal="left" vertical="center" wrapText="1"/>
    </xf>
    <xf numFmtId="0" fontId="5" fillId="0" borderId="9" xfId="0" applyFont="1" applyFill="1" applyBorder="1" applyAlignment="1">
      <alignment horizontal="center" vertical="top"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39"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34" xfId="0" applyFont="1" applyFill="1" applyBorder="1" applyAlignment="1">
      <alignment horizontal="center" vertical="top" wrapText="1"/>
    </xf>
    <xf numFmtId="0" fontId="5" fillId="0" borderId="35" xfId="0" applyFont="1" applyFill="1" applyBorder="1" applyAlignment="1">
      <alignment horizontal="center" vertical="top" wrapText="1"/>
    </xf>
    <xf numFmtId="49" fontId="5" fillId="0" borderId="2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5" fillId="0" borderId="41"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37" xfId="0" applyFont="1" applyFill="1" applyBorder="1" applyAlignment="1">
      <alignment horizontal="center" vertical="top" wrapText="1"/>
    </xf>
    <xf numFmtId="0" fontId="5" fillId="0" borderId="38" xfId="0" applyFont="1" applyFill="1" applyBorder="1" applyAlignment="1">
      <alignment horizontal="center" vertical="top" wrapText="1"/>
    </xf>
    <xf numFmtId="0" fontId="5" fillId="0" borderId="20" xfId="0" applyFont="1" applyFill="1" applyBorder="1" applyAlignment="1">
      <alignment horizontal="center" vertical="top"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7"/>
  <sheetViews>
    <sheetView tabSelected="1" zoomScale="115" zoomScaleNormal="115" workbookViewId="0">
      <pane xSplit="3" ySplit="7" topLeftCell="K295" activePane="bottomRight" state="frozen"/>
      <selection pane="topRight" activeCell="D1" sqref="D1"/>
      <selection pane="bottomLeft" activeCell="A8" sqref="A8"/>
      <selection pane="bottomRight" activeCell="P12" sqref="P12"/>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34" t="s">
        <v>659</v>
      </c>
      <c r="B1" s="434"/>
      <c r="C1" s="434"/>
      <c r="D1" s="434"/>
      <c r="E1" s="434"/>
      <c r="F1" s="434"/>
      <c r="G1" s="434"/>
      <c r="H1" s="434"/>
      <c r="I1" s="434"/>
      <c r="J1" s="434"/>
      <c r="K1" s="434"/>
      <c r="L1" s="434"/>
      <c r="M1" s="434"/>
      <c r="N1" s="434"/>
      <c r="O1" s="434"/>
      <c r="P1" s="434"/>
      <c r="Q1" s="434"/>
      <c r="R1" s="434"/>
    </row>
    <row r="2" spans="1:18" ht="12.75" customHeight="1" x14ac:dyDescent="0.2">
      <c r="A2" s="434" t="s">
        <v>0</v>
      </c>
      <c r="B2" s="434"/>
      <c r="C2" s="434"/>
      <c r="D2" s="434"/>
      <c r="E2" s="434"/>
      <c r="F2" s="434"/>
      <c r="G2" s="434"/>
      <c r="H2" s="434"/>
      <c r="I2" s="434"/>
      <c r="J2" s="434"/>
      <c r="K2" s="434"/>
      <c r="L2" s="434"/>
      <c r="M2" s="434"/>
      <c r="N2" s="434"/>
      <c r="O2" s="434"/>
      <c r="P2" s="434"/>
      <c r="Q2" s="434"/>
      <c r="R2" s="434"/>
    </row>
    <row r="3" spans="1:18" ht="12.75" customHeight="1" x14ac:dyDescent="0.2">
      <c r="A3" s="435" t="s">
        <v>0</v>
      </c>
      <c r="B3" s="435"/>
      <c r="C3" s="435"/>
      <c r="D3" s="435"/>
      <c r="E3" s="435"/>
      <c r="F3" s="435"/>
      <c r="G3" s="435"/>
      <c r="H3" s="435"/>
      <c r="I3" s="435"/>
      <c r="J3" s="435"/>
      <c r="K3" s="435"/>
      <c r="L3" s="435"/>
      <c r="M3" s="435"/>
      <c r="N3" s="435"/>
      <c r="O3" s="435"/>
      <c r="P3" s="435"/>
      <c r="Q3" s="435"/>
      <c r="R3" s="435"/>
    </row>
    <row r="4" spans="1:18" ht="22.5" customHeight="1" x14ac:dyDescent="0.2">
      <c r="A4" s="436" t="s">
        <v>1</v>
      </c>
      <c r="B4" s="436" t="s">
        <v>2</v>
      </c>
      <c r="C4" s="436" t="s">
        <v>3</v>
      </c>
      <c r="D4" s="438" t="s">
        <v>424</v>
      </c>
      <c r="E4" s="436"/>
      <c r="F4" s="436"/>
      <c r="G4" s="436"/>
      <c r="H4" s="436"/>
      <c r="I4" s="436"/>
      <c r="J4" s="436" t="s">
        <v>4</v>
      </c>
      <c r="K4" s="415" t="s">
        <v>274</v>
      </c>
      <c r="L4" s="416"/>
      <c r="M4" s="416"/>
      <c r="N4" s="417"/>
      <c r="O4" s="370" t="s">
        <v>635</v>
      </c>
      <c r="P4" s="440" t="s">
        <v>653</v>
      </c>
      <c r="Q4" s="366" t="s">
        <v>400</v>
      </c>
      <c r="R4" s="366"/>
    </row>
    <row r="5" spans="1:18" ht="22.9" customHeight="1" x14ac:dyDescent="0.2">
      <c r="A5" s="436" t="s">
        <v>0</v>
      </c>
      <c r="B5" s="436" t="s">
        <v>0</v>
      </c>
      <c r="C5" s="436" t="s">
        <v>0</v>
      </c>
      <c r="D5" s="410" t="s">
        <v>5</v>
      </c>
      <c r="E5" s="411"/>
      <c r="F5" s="439" t="s">
        <v>427</v>
      </c>
      <c r="G5" s="411"/>
      <c r="H5" s="410" t="s">
        <v>631</v>
      </c>
      <c r="I5" s="411"/>
      <c r="J5" s="436" t="s">
        <v>0</v>
      </c>
      <c r="K5" s="20" t="s">
        <v>275</v>
      </c>
      <c r="L5" s="20" t="s">
        <v>276</v>
      </c>
      <c r="M5" s="20" t="s">
        <v>277</v>
      </c>
      <c r="N5" s="20" t="s">
        <v>278</v>
      </c>
      <c r="O5" s="342"/>
      <c r="P5" s="441"/>
      <c r="Q5" s="366"/>
      <c r="R5" s="366"/>
    </row>
    <row r="6" spans="1:18" ht="33.75" customHeight="1" x14ac:dyDescent="0.2">
      <c r="A6" s="436" t="s">
        <v>0</v>
      </c>
      <c r="B6" s="436" t="s">
        <v>0</v>
      </c>
      <c r="C6" s="437" t="s">
        <v>0</v>
      </c>
      <c r="D6" s="366" t="s">
        <v>425</v>
      </c>
      <c r="E6" s="366" t="s">
        <v>426</v>
      </c>
      <c r="F6" s="366" t="s">
        <v>425</v>
      </c>
      <c r="G6" s="366" t="s">
        <v>426</v>
      </c>
      <c r="H6" s="366" t="s">
        <v>425</v>
      </c>
      <c r="I6" s="366" t="s">
        <v>426</v>
      </c>
      <c r="J6" s="436" t="s">
        <v>0</v>
      </c>
      <c r="K6" s="21"/>
      <c r="L6" s="21"/>
      <c r="M6" s="21"/>
      <c r="N6" s="21"/>
      <c r="O6" s="342"/>
      <c r="P6" s="441"/>
      <c r="Q6" s="367" t="s">
        <v>528</v>
      </c>
      <c r="R6" s="367" t="s">
        <v>654</v>
      </c>
    </row>
    <row r="7" spans="1:18" ht="11.25" customHeight="1" x14ac:dyDescent="0.2">
      <c r="A7" s="436" t="s">
        <v>0</v>
      </c>
      <c r="B7" s="436" t="s">
        <v>0</v>
      </c>
      <c r="C7" s="437" t="s">
        <v>0</v>
      </c>
      <c r="D7" s="366"/>
      <c r="E7" s="367"/>
      <c r="F7" s="366"/>
      <c r="G7" s="367"/>
      <c r="H7" s="366"/>
      <c r="I7" s="367"/>
      <c r="J7" s="436" t="s">
        <v>0</v>
      </c>
      <c r="K7" s="21"/>
      <c r="L7" s="21"/>
      <c r="M7" s="21"/>
      <c r="N7" s="21"/>
      <c r="O7" s="90" t="s">
        <v>280</v>
      </c>
      <c r="P7" s="442"/>
      <c r="Q7" s="366"/>
      <c r="R7" s="366"/>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O305</f>
        <v>573354687.80000007</v>
      </c>
      <c r="P9" s="2">
        <f t="shared" ref="P9:R9" si="0">P305</f>
        <v>606568006.96000004</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O11+O139</f>
        <v>326509953.4000001</v>
      </c>
      <c r="P10" s="8">
        <f>P11+P139</f>
        <v>341103765.75</v>
      </c>
      <c r="Q10" s="8">
        <f>Q11+Q139</f>
        <v>253938559.51999998</v>
      </c>
      <c r="R10" s="8">
        <f>R11+R139</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O12+O16+O18+O19+O24+O35+O46+O55+O56+O66+O75+O76+O83+O92+O99+O108+O114+O117+O123+O127+O134+O14</f>
        <v>308029870.4000001</v>
      </c>
      <c r="P11" s="220">
        <f>P12+P16+P18+P19+P24+P35+P46+P55+P56+P66+P75+P76+P83+P92+P99+P108+P114+P117+P123+P127+P134+P74</f>
        <v>319792765.75</v>
      </c>
      <c r="Q11" s="220">
        <f>Q12+Q16+Q18+Q19+Q24+Q35+Q46+Q55+Q56+Q66+Q75+Q76+Q83+Q92+Q99+Q108+Q114+Q117+Q123+Q127+Q134</f>
        <v>232627559.51999998</v>
      </c>
      <c r="R11" s="220">
        <f>R12+R16+R18+R19+R24+R35+R46+R55+R56+R66+R75+R76+R83+R92+R99+R108+R114+R117+R123+R127+R134</f>
        <v>134203844.65999998</v>
      </c>
    </row>
    <row r="12" spans="1:18" s="7" customFormat="1" ht="25.5" customHeight="1" x14ac:dyDescent="0.2">
      <c r="A12" s="333" t="s">
        <v>39</v>
      </c>
      <c r="B12" s="333" t="s">
        <v>40</v>
      </c>
      <c r="C12" s="333" t="s">
        <v>41</v>
      </c>
      <c r="D12" s="333" t="s">
        <v>270</v>
      </c>
      <c r="E12" s="413" t="s">
        <v>271</v>
      </c>
      <c r="F12" s="343" t="s">
        <v>437</v>
      </c>
      <c r="G12" s="343" t="s">
        <v>42</v>
      </c>
      <c r="H12" s="412" t="s">
        <v>619</v>
      </c>
      <c r="I12" s="343" t="s">
        <v>42</v>
      </c>
      <c r="J12" s="343" t="s">
        <v>17</v>
      </c>
      <c r="K12" s="288" t="s">
        <v>529</v>
      </c>
      <c r="L12" s="288" t="s">
        <v>152</v>
      </c>
      <c r="M12" s="288" t="s">
        <v>589</v>
      </c>
      <c r="N12" s="288" t="s">
        <v>286</v>
      </c>
      <c r="O12" s="43">
        <v>20000</v>
      </c>
      <c r="P12" s="43">
        <v>20000</v>
      </c>
      <c r="Q12" s="43"/>
      <c r="R12" s="296"/>
    </row>
    <row r="13" spans="1:18" s="7" customFormat="1" ht="24.75" customHeight="1" x14ac:dyDescent="0.2">
      <c r="A13" s="347"/>
      <c r="B13" s="347"/>
      <c r="C13" s="347"/>
      <c r="D13" s="347"/>
      <c r="E13" s="391"/>
      <c r="F13" s="343"/>
      <c r="G13" s="343"/>
      <c r="H13" s="412"/>
      <c r="I13" s="343"/>
      <c r="J13" s="343"/>
      <c r="K13" s="288" t="s">
        <v>529</v>
      </c>
      <c r="L13" s="288" t="s">
        <v>627</v>
      </c>
      <c r="M13" s="288" t="s">
        <v>628</v>
      </c>
      <c r="N13" s="288" t="s">
        <v>286</v>
      </c>
      <c r="O13" s="43"/>
      <c r="P13" s="43"/>
      <c r="Q13" s="43"/>
      <c r="R13" s="296"/>
    </row>
    <row r="14" spans="1:18" s="7" customFormat="1" ht="22.5" customHeight="1" x14ac:dyDescent="0.2">
      <c r="A14" s="347"/>
      <c r="B14" s="347"/>
      <c r="C14" s="347"/>
      <c r="D14" s="347"/>
      <c r="E14" s="391"/>
      <c r="F14" s="343"/>
      <c r="G14" s="343"/>
      <c r="H14" s="412"/>
      <c r="I14" s="343"/>
      <c r="J14" s="343"/>
      <c r="K14" s="288" t="s">
        <v>529</v>
      </c>
      <c r="L14" s="288" t="s">
        <v>138</v>
      </c>
      <c r="M14" s="288" t="s">
        <v>625</v>
      </c>
      <c r="N14" s="288" t="s">
        <v>286</v>
      </c>
      <c r="O14" s="43">
        <v>89800</v>
      </c>
      <c r="P14" s="43"/>
      <c r="Q14" s="43"/>
      <c r="R14" s="296"/>
    </row>
    <row r="15" spans="1:18" s="7" customFormat="1" ht="21.75" customHeight="1" x14ac:dyDescent="0.2">
      <c r="A15" s="347"/>
      <c r="B15" s="347"/>
      <c r="C15" s="347"/>
      <c r="D15" s="347"/>
      <c r="E15" s="391"/>
      <c r="F15" s="343"/>
      <c r="G15" s="343"/>
      <c r="H15" s="412"/>
      <c r="I15" s="343"/>
      <c r="J15" s="343"/>
      <c r="K15" s="288" t="s">
        <v>529</v>
      </c>
      <c r="L15" s="288" t="s">
        <v>209</v>
      </c>
      <c r="M15" s="288" t="s">
        <v>625</v>
      </c>
      <c r="N15" s="288" t="s">
        <v>292</v>
      </c>
      <c r="O15" s="43"/>
      <c r="P15" s="43"/>
      <c r="Q15" s="43"/>
      <c r="R15" s="296"/>
    </row>
    <row r="16" spans="1:18" s="7" customFormat="1" ht="22.5" customHeight="1" x14ac:dyDescent="0.2">
      <c r="A16" s="334"/>
      <c r="B16" s="334"/>
      <c r="C16" s="334"/>
      <c r="D16" s="334"/>
      <c r="E16" s="414"/>
      <c r="F16" s="343"/>
      <c r="G16" s="343"/>
      <c r="H16" s="412"/>
      <c r="I16" s="343"/>
      <c r="J16" s="343"/>
      <c r="K16" s="288" t="s">
        <v>529</v>
      </c>
      <c r="L16" s="288" t="s">
        <v>299</v>
      </c>
      <c r="M16" s="288" t="s">
        <v>291</v>
      </c>
      <c r="N16" s="288" t="s">
        <v>300</v>
      </c>
      <c r="O16" s="43">
        <v>0</v>
      </c>
      <c r="P16" s="43">
        <v>100000</v>
      </c>
      <c r="Q16" s="43"/>
      <c r="R16" s="296"/>
    </row>
    <row r="17" spans="1:18" s="7" customFormat="1" ht="105" hidden="1" customHeight="1" x14ac:dyDescent="0.2">
      <c r="A17" s="187"/>
      <c r="B17" s="187"/>
      <c r="C17" s="187"/>
      <c r="D17" s="187"/>
      <c r="E17" s="188"/>
      <c r="F17" s="210" t="s">
        <v>526</v>
      </c>
      <c r="G17" s="210" t="s">
        <v>42</v>
      </c>
      <c r="H17" s="295" t="s">
        <v>527</v>
      </c>
      <c r="I17" s="280"/>
      <c r="J17" s="280"/>
      <c r="K17" s="288"/>
      <c r="L17" s="288"/>
      <c r="M17" s="288"/>
      <c r="N17" s="288"/>
      <c r="O17" s="43"/>
      <c r="P17" s="43"/>
      <c r="Q17" s="43"/>
      <c r="R17" s="296"/>
    </row>
    <row r="18" spans="1:18" s="7" customFormat="1" ht="34.5" customHeight="1" x14ac:dyDescent="0.2">
      <c r="A18" s="237" t="s">
        <v>611</v>
      </c>
      <c r="B18" s="237" t="s">
        <v>612</v>
      </c>
      <c r="C18" s="237">
        <v>1018</v>
      </c>
      <c r="D18" s="237"/>
      <c r="E18" s="238"/>
      <c r="F18" s="255"/>
      <c r="G18" s="255"/>
      <c r="H18" s="255"/>
      <c r="I18" s="280"/>
      <c r="J18" s="280"/>
      <c r="K18" s="288" t="s">
        <v>529</v>
      </c>
      <c r="L18" s="288" t="s">
        <v>613</v>
      </c>
      <c r="M18" s="288" t="s">
        <v>614</v>
      </c>
      <c r="N18" s="288" t="s">
        <v>286</v>
      </c>
      <c r="O18" s="43"/>
      <c r="P18" s="43">
        <v>1322526.53</v>
      </c>
      <c r="Q18" s="43">
        <v>87666</v>
      </c>
      <c r="R18" s="256">
        <v>88666</v>
      </c>
    </row>
    <row r="19" spans="1:18" s="7" customFormat="1" ht="32.25" customHeight="1" x14ac:dyDescent="0.2">
      <c r="A19" s="333" t="s">
        <v>43</v>
      </c>
      <c r="B19" s="333" t="s">
        <v>44</v>
      </c>
      <c r="C19" s="333" t="s">
        <v>45</v>
      </c>
      <c r="D19" s="333" t="s">
        <v>270</v>
      </c>
      <c r="E19" s="333" t="s">
        <v>271</v>
      </c>
      <c r="F19" s="347" t="s">
        <v>431</v>
      </c>
      <c r="G19" s="347" t="s">
        <v>42</v>
      </c>
      <c r="H19" s="391" t="s">
        <v>619</v>
      </c>
      <c r="I19" s="343" t="s">
        <v>0</v>
      </c>
      <c r="J19" s="343">
        <v>4</v>
      </c>
      <c r="K19" s="422" t="s">
        <v>531</v>
      </c>
      <c r="L19" s="422" t="s">
        <v>47</v>
      </c>
      <c r="M19" s="288" t="s">
        <v>289</v>
      </c>
      <c r="N19" s="288" t="s">
        <v>289</v>
      </c>
      <c r="O19" s="43">
        <f>SUM(O20:O23)</f>
        <v>10510528.369999999</v>
      </c>
      <c r="P19" s="43">
        <f>SUM(P20:P23)</f>
        <v>10306000</v>
      </c>
      <c r="Q19" s="43">
        <f>SUM(Q20:Q23)</f>
        <v>2974000</v>
      </c>
      <c r="R19" s="221">
        <f>SUM(R20:R23)</f>
        <v>3024000</v>
      </c>
    </row>
    <row r="20" spans="1:18" s="17" customFormat="1" ht="24" hidden="1" customHeight="1" x14ac:dyDescent="0.2">
      <c r="A20" s="347"/>
      <c r="B20" s="347"/>
      <c r="C20" s="347"/>
      <c r="D20" s="347"/>
      <c r="E20" s="347"/>
      <c r="F20" s="347"/>
      <c r="G20" s="347"/>
      <c r="H20" s="391"/>
      <c r="I20" s="343"/>
      <c r="J20" s="343"/>
      <c r="K20" s="422"/>
      <c r="L20" s="422"/>
      <c r="M20" s="288"/>
      <c r="N20" s="288"/>
      <c r="O20" s="43"/>
      <c r="P20" s="43"/>
      <c r="Q20" s="43"/>
      <c r="R20" s="40"/>
    </row>
    <row r="21" spans="1:18" s="17" customFormat="1" ht="24" customHeight="1" x14ac:dyDescent="0.2">
      <c r="A21" s="347"/>
      <c r="B21" s="347"/>
      <c r="C21" s="347"/>
      <c r="D21" s="347"/>
      <c r="E21" s="347"/>
      <c r="F21" s="347"/>
      <c r="G21" s="347"/>
      <c r="H21" s="391"/>
      <c r="I21" s="343"/>
      <c r="J21" s="343"/>
      <c r="K21" s="422"/>
      <c r="L21" s="422"/>
      <c r="M21" s="288" t="s">
        <v>532</v>
      </c>
      <c r="N21" s="288" t="s">
        <v>297</v>
      </c>
      <c r="O21" s="43">
        <v>10510528.369999999</v>
      </c>
      <c r="P21" s="43">
        <v>10306000</v>
      </c>
      <c r="Q21" s="43">
        <v>2974000</v>
      </c>
      <c r="R21" s="40">
        <v>3024000</v>
      </c>
    </row>
    <row r="22" spans="1:18" s="17" customFormat="1" ht="0.75" hidden="1" customHeight="1" x14ac:dyDescent="0.2">
      <c r="A22" s="347"/>
      <c r="B22" s="347"/>
      <c r="C22" s="347"/>
      <c r="D22" s="347"/>
      <c r="E22" s="347"/>
      <c r="F22" s="347"/>
      <c r="G22" s="347"/>
      <c r="H22" s="391"/>
      <c r="I22" s="343"/>
      <c r="J22" s="343"/>
      <c r="K22" s="422"/>
      <c r="L22" s="422"/>
      <c r="M22" s="288"/>
      <c r="N22" s="288"/>
      <c r="O22" s="43"/>
      <c r="P22" s="43"/>
      <c r="Q22" s="43"/>
      <c r="R22" s="48"/>
    </row>
    <row r="23" spans="1:18" s="17" customFormat="1" ht="24" hidden="1" customHeight="1" x14ac:dyDescent="0.2">
      <c r="A23" s="347"/>
      <c r="B23" s="347"/>
      <c r="C23" s="347"/>
      <c r="D23" s="383"/>
      <c r="E23" s="383"/>
      <c r="F23" s="383"/>
      <c r="G23" s="383"/>
      <c r="H23" s="409"/>
      <c r="I23" s="343"/>
      <c r="J23" s="343"/>
      <c r="K23" s="422"/>
      <c r="L23" s="422"/>
      <c r="M23" s="288"/>
      <c r="N23" s="288"/>
      <c r="O23" s="43"/>
      <c r="P23" s="43"/>
      <c r="Q23" s="43"/>
      <c r="R23" s="296"/>
    </row>
    <row r="24" spans="1:18" s="7" customFormat="1" ht="31.5" customHeight="1" x14ac:dyDescent="0.2">
      <c r="A24" s="406" t="s">
        <v>48</v>
      </c>
      <c r="B24" s="384" t="s">
        <v>49</v>
      </c>
      <c r="C24" s="406" t="s">
        <v>50</v>
      </c>
      <c r="D24" s="384" t="s">
        <v>270</v>
      </c>
      <c r="E24" s="384" t="s">
        <v>271</v>
      </c>
      <c r="F24" s="384" t="s">
        <v>431</v>
      </c>
      <c r="G24" s="384" t="s">
        <v>42</v>
      </c>
      <c r="H24" s="384" t="s">
        <v>619</v>
      </c>
      <c r="I24" s="384" t="s">
        <v>0</v>
      </c>
      <c r="J24" s="384">
        <v>4</v>
      </c>
      <c r="K24" s="426" t="s">
        <v>531</v>
      </c>
      <c r="L24" s="423" t="s">
        <v>51</v>
      </c>
      <c r="M24" s="47" t="s">
        <v>289</v>
      </c>
      <c r="N24" s="79" t="s">
        <v>289</v>
      </c>
      <c r="O24" s="41">
        <f>SUM(O25:O34)</f>
        <v>87040692.640000001</v>
      </c>
      <c r="P24" s="41">
        <f>SUM(P25:P34)</f>
        <v>28712945.009999998</v>
      </c>
      <c r="Q24" s="41">
        <f t="shared" ref="Q24:R24" si="1">SUM(Q25:Q34)</f>
        <v>16997717.920000002</v>
      </c>
      <c r="R24" s="41">
        <f t="shared" si="1"/>
        <v>18886807.350000001</v>
      </c>
    </row>
    <row r="25" spans="1:18" s="7" customFormat="1" ht="31.5" hidden="1" customHeight="1" x14ac:dyDescent="0.2">
      <c r="A25" s="407"/>
      <c r="B25" s="385"/>
      <c r="C25" s="407"/>
      <c r="D25" s="385"/>
      <c r="E25" s="385"/>
      <c r="F25" s="385"/>
      <c r="G25" s="385"/>
      <c r="H25" s="385"/>
      <c r="I25" s="385"/>
      <c r="J25" s="385"/>
      <c r="K25" s="427"/>
      <c r="L25" s="424"/>
      <c r="M25" s="248"/>
      <c r="N25" s="249"/>
      <c r="O25" s="41"/>
      <c r="P25" s="41"/>
      <c r="Q25" s="41"/>
      <c r="R25" s="41"/>
    </row>
    <row r="26" spans="1:18" s="7" customFormat="1" ht="31.5" customHeight="1" x14ac:dyDescent="0.2">
      <c r="A26" s="407"/>
      <c r="B26" s="385"/>
      <c r="C26" s="407"/>
      <c r="D26" s="385"/>
      <c r="E26" s="385"/>
      <c r="F26" s="385"/>
      <c r="G26" s="385"/>
      <c r="H26" s="385"/>
      <c r="I26" s="385"/>
      <c r="J26" s="385"/>
      <c r="K26" s="427"/>
      <c r="L26" s="424"/>
      <c r="M26" s="248" t="s">
        <v>539</v>
      </c>
      <c r="N26" s="249" t="s">
        <v>298</v>
      </c>
      <c r="O26" s="41">
        <v>741236.15</v>
      </c>
      <c r="P26" s="41">
        <v>1043866.34</v>
      </c>
      <c r="Q26" s="41">
        <v>1043866.34</v>
      </c>
      <c r="R26" s="41">
        <v>1264752.79</v>
      </c>
    </row>
    <row r="27" spans="1:18" s="7" customFormat="1" ht="31.5" customHeight="1" x14ac:dyDescent="0.2">
      <c r="A27" s="407"/>
      <c r="B27" s="385"/>
      <c r="C27" s="407"/>
      <c r="D27" s="385"/>
      <c r="E27" s="385"/>
      <c r="F27" s="385"/>
      <c r="G27" s="385"/>
      <c r="H27" s="385"/>
      <c r="I27" s="385"/>
      <c r="J27" s="385"/>
      <c r="K27" s="424"/>
      <c r="L27" s="424"/>
      <c r="M27" s="128" t="s">
        <v>534</v>
      </c>
      <c r="N27" s="57" t="s">
        <v>298</v>
      </c>
      <c r="O27" s="43">
        <v>54077184.25</v>
      </c>
      <c r="P27" s="43"/>
      <c r="Q27" s="43"/>
      <c r="R27" s="43"/>
    </row>
    <row r="28" spans="1:18" s="7" customFormat="1" ht="26.25" customHeight="1" x14ac:dyDescent="0.2">
      <c r="A28" s="407"/>
      <c r="B28" s="385"/>
      <c r="C28" s="407"/>
      <c r="D28" s="385"/>
      <c r="E28" s="385"/>
      <c r="F28" s="385"/>
      <c r="G28" s="385"/>
      <c r="H28" s="385"/>
      <c r="I28" s="385"/>
      <c r="J28" s="385"/>
      <c r="K28" s="424"/>
      <c r="L28" s="424"/>
      <c r="M28" s="128" t="s">
        <v>595</v>
      </c>
      <c r="N28" s="57" t="s">
        <v>297</v>
      </c>
      <c r="O28" s="43">
        <v>45000</v>
      </c>
      <c r="P28" s="43">
        <v>45000</v>
      </c>
      <c r="Q28" s="43"/>
      <c r="R28" s="43"/>
    </row>
    <row r="29" spans="1:18" s="7" customFormat="1" ht="24" customHeight="1" x14ac:dyDescent="0.2">
      <c r="A29" s="407"/>
      <c r="B29" s="385"/>
      <c r="C29" s="407"/>
      <c r="D29" s="385"/>
      <c r="E29" s="385"/>
      <c r="F29" s="385"/>
      <c r="G29" s="385"/>
      <c r="H29" s="385"/>
      <c r="I29" s="385"/>
      <c r="J29" s="385"/>
      <c r="K29" s="424"/>
      <c r="L29" s="424"/>
      <c r="M29" s="128" t="s">
        <v>535</v>
      </c>
      <c r="N29" s="57" t="s">
        <v>298</v>
      </c>
      <c r="O29" s="43">
        <v>6422517</v>
      </c>
      <c r="P29" s="43">
        <v>7464689.4000000004</v>
      </c>
      <c r="Q29" s="43">
        <v>6233976</v>
      </c>
      <c r="R29" s="43">
        <v>6233976</v>
      </c>
    </row>
    <row r="30" spans="1:18" s="7" customFormat="1" ht="22.5" customHeight="1" x14ac:dyDescent="0.2">
      <c r="A30" s="407"/>
      <c r="B30" s="385"/>
      <c r="C30" s="407"/>
      <c r="D30" s="385"/>
      <c r="E30" s="385"/>
      <c r="F30" s="385"/>
      <c r="G30" s="385"/>
      <c r="H30" s="385"/>
      <c r="I30" s="385"/>
      <c r="J30" s="385"/>
      <c r="K30" s="424"/>
      <c r="L30" s="424"/>
      <c r="M30" s="128" t="s">
        <v>536</v>
      </c>
      <c r="N30" s="57" t="s">
        <v>297</v>
      </c>
      <c r="O30" s="43">
        <v>21393446</v>
      </c>
      <c r="P30" s="43">
        <v>19703665.800000001</v>
      </c>
      <c r="Q30" s="43">
        <v>9719875.5800000001</v>
      </c>
      <c r="R30" s="43">
        <v>11388078.560000001</v>
      </c>
    </row>
    <row r="31" spans="1:18" s="7" customFormat="1" ht="24" hidden="1" customHeight="1" x14ac:dyDescent="0.2">
      <c r="A31" s="407"/>
      <c r="B31" s="385"/>
      <c r="C31" s="407"/>
      <c r="D31" s="385"/>
      <c r="E31" s="385"/>
      <c r="F31" s="385"/>
      <c r="G31" s="385"/>
      <c r="H31" s="385"/>
      <c r="I31" s="385"/>
      <c r="J31" s="385"/>
      <c r="K31" s="424"/>
      <c r="L31" s="424"/>
      <c r="M31" s="128"/>
      <c r="N31" s="57"/>
      <c r="O31" s="43"/>
      <c r="P31" s="43"/>
      <c r="Q31" s="43"/>
      <c r="R31" s="43"/>
    </row>
    <row r="32" spans="1:18" s="7" customFormat="1" ht="24" customHeight="1" x14ac:dyDescent="0.2">
      <c r="A32" s="407"/>
      <c r="B32" s="385"/>
      <c r="C32" s="407"/>
      <c r="D32" s="385"/>
      <c r="E32" s="385"/>
      <c r="F32" s="385"/>
      <c r="G32" s="385"/>
      <c r="H32" s="385"/>
      <c r="I32" s="385"/>
      <c r="J32" s="385"/>
      <c r="K32" s="424"/>
      <c r="L32" s="424"/>
      <c r="M32" s="128" t="s">
        <v>537</v>
      </c>
      <c r="N32" s="57" t="s">
        <v>298</v>
      </c>
      <c r="O32" s="43">
        <v>464877.66</v>
      </c>
      <c r="P32" s="43">
        <v>455723.47</v>
      </c>
      <c r="Q32" s="43"/>
      <c r="R32" s="43"/>
    </row>
    <row r="33" spans="1:18" s="7" customFormat="1" ht="24" customHeight="1" x14ac:dyDescent="0.2">
      <c r="A33" s="407"/>
      <c r="B33" s="385"/>
      <c r="C33" s="407"/>
      <c r="D33" s="385"/>
      <c r="E33" s="385"/>
      <c r="F33" s="385"/>
      <c r="G33" s="385"/>
      <c r="H33" s="385"/>
      <c r="I33" s="385"/>
      <c r="J33" s="385"/>
      <c r="K33" s="424"/>
      <c r="L33" s="424"/>
      <c r="M33" s="243" t="s">
        <v>536</v>
      </c>
      <c r="N33" s="57" t="s">
        <v>298</v>
      </c>
      <c r="O33" s="43">
        <v>2136187.83</v>
      </c>
      <c r="P33" s="43"/>
      <c r="Q33" s="43"/>
      <c r="R33" s="43"/>
    </row>
    <row r="34" spans="1:18" s="7" customFormat="1" ht="24" customHeight="1" x14ac:dyDescent="0.2">
      <c r="A34" s="408"/>
      <c r="B34" s="386"/>
      <c r="C34" s="408"/>
      <c r="D34" s="386"/>
      <c r="E34" s="386"/>
      <c r="F34" s="386"/>
      <c r="G34" s="386"/>
      <c r="H34" s="386"/>
      <c r="I34" s="386"/>
      <c r="J34" s="386"/>
      <c r="K34" s="425"/>
      <c r="L34" s="425"/>
      <c r="M34" s="231" t="s">
        <v>636</v>
      </c>
      <c r="N34" s="57" t="s">
        <v>298</v>
      </c>
      <c r="O34" s="43">
        <v>1760243.75</v>
      </c>
      <c r="P34" s="43"/>
      <c r="Q34" s="43"/>
      <c r="R34" s="43"/>
    </row>
    <row r="35" spans="1:18" s="7" customFormat="1" ht="36" customHeight="1" x14ac:dyDescent="0.2">
      <c r="A35" s="398" t="s">
        <v>53</v>
      </c>
      <c r="B35" s="384" t="s">
        <v>54</v>
      </c>
      <c r="C35" s="403" t="s">
        <v>55</v>
      </c>
      <c r="D35" s="384" t="s">
        <v>270</v>
      </c>
      <c r="E35" s="384" t="s">
        <v>271</v>
      </c>
      <c r="F35" s="384" t="s">
        <v>431</v>
      </c>
      <c r="G35" s="384" t="s">
        <v>42</v>
      </c>
      <c r="H35" s="384" t="s">
        <v>619</v>
      </c>
      <c r="I35" s="384" t="s">
        <v>0</v>
      </c>
      <c r="J35" s="384">
        <v>4</v>
      </c>
      <c r="K35" s="426" t="s">
        <v>531</v>
      </c>
      <c r="L35" s="423" t="s">
        <v>51</v>
      </c>
      <c r="M35" s="47" t="s">
        <v>289</v>
      </c>
      <c r="N35" s="79" t="s">
        <v>289</v>
      </c>
      <c r="O35" s="43">
        <f>SUM(O36:O45)</f>
        <v>15069261.390000001</v>
      </c>
      <c r="P35" s="43">
        <f t="shared" ref="P35:R35" si="2">SUM(P36:P45)</f>
        <v>11248718.49</v>
      </c>
      <c r="Q35" s="43">
        <f t="shared" si="2"/>
        <v>6837364.96</v>
      </c>
      <c r="R35" s="43">
        <f t="shared" si="2"/>
        <v>7552309.0999999996</v>
      </c>
    </row>
    <row r="36" spans="1:18" s="7" customFormat="1" ht="30" customHeight="1" x14ac:dyDescent="0.2">
      <c r="A36" s="398"/>
      <c r="B36" s="385"/>
      <c r="C36" s="403"/>
      <c r="D36" s="385"/>
      <c r="E36" s="385"/>
      <c r="F36" s="385"/>
      <c r="G36" s="385"/>
      <c r="H36" s="385"/>
      <c r="I36" s="385"/>
      <c r="J36" s="385"/>
      <c r="K36" s="424"/>
      <c r="L36" s="424"/>
      <c r="M36" s="266" t="s">
        <v>535</v>
      </c>
      <c r="N36" s="57" t="s">
        <v>298</v>
      </c>
      <c r="O36" s="43">
        <v>2752508</v>
      </c>
      <c r="P36" s="43">
        <v>2718576</v>
      </c>
      <c r="Q36" s="43">
        <v>2671704</v>
      </c>
      <c r="R36" s="43">
        <v>2671704</v>
      </c>
    </row>
    <row r="37" spans="1:18" s="49" customFormat="1" ht="25.5" customHeight="1" x14ac:dyDescent="0.2">
      <c r="A37" s="398"/>
      <c r="B37" s="385"/>
      <c r="C37" s="403"/>
      <c r="D37" s="385"/>
      <c r="E37" s="385"/>
      <c r="F37" s="385"/>
      <c r="G37" s="385"/>
      <c r="H37" s="385"/>
      <c r="I37" s="385"/>
      <c r="J37" s="385"/>
      <c r="K37" s="424"/>
      <c r="L37" s="424"/>
      <c r="M37" s="266" t="s">
        <v>538</v>
      </c>
      <c r="N37" s="57" t="s">
        <v>298</v>
      </c>
      <c r="O37" s="43">
        <v>402965.83</v>
      </c>
      <c r="P37" s="43"/>
      <c r="Q37" s="43"/>
      <c r="R37" s="43"/>
    </row>
    <row r="38" spans="1:18" s="49" customFormat="1" ht="24" customHeight="1" x14ac:dyDescent="0.2">
      <c r="A38" s="398"/>
      <c r="B38" s="385"/>
      <c r="C38" s="403"/>
      <c r="D38" s="385"/>
      <c r="E38" s="385"/>
      <c r="F38" s="385"/>
      <c r="G38" s="385"/>
      <c r="H38" s="385"/>
      <c r="I38" s="385"/>
      <c r="J38" s="385"/>
      <c r="K38" s="424"/>
      <c r="L38" s="424"/>
      <c r="M38" s="248" t="s">
        <v>539</v>
      </c>
      <c r="N38" s="249" t="s">
        <v>298</v>
      </c>
      <c r="O38" s="43">
        <v>317672.64</v>
      </c>
      <c r="P38" s="43"/>
      <c r="Q38" s="43"/>
      <c r="R38" s="43"/>
    </row>
    <row r="39" spans="1:18" s="49" customFormat="1" ht="0.75" customHeight="1" x14ac:dyDescent="0.2">
      <c r="A39" s="398"/>
      <c r="B39" s="385"/>
      <c r="C39" s="403"/>
      <c r="D39" s="385"/>
      <c r="E39" s="385"/>
      <c r="F39" s="385"/>
      <c r="G39" s="385"/>
      <c r="H39" s="385"/>
      <c r="I39" s="385"/>
      <c r="J39" s="385"/>
      <c r="K39" s="424"/>
      <c r="L39" s="424"/>
      <c r="M39" s="248"/>
      <c r="N39" s="249"/>
      <c r="O39" s="43"/>
      <c r="P39" s="43"/>
      <c r="Q39" s="43"/>
      <c r="R39" s="43"/>
    </row>
    <row r="40" spans="1:18" s="49" customFormat="1" ht="24" hidden="1" customHeight="1" x14ac:dyDescent="0.2">
      <c r="A40" s="398"/>
      <c r="B40" s="385"/>
      <c r="C40" s="403"/>
      <c r="D40" s="385"/>
      <c r="E40" s="385"/>
      <c r="F40" s="385"/>
      <c r="G40" s="385"/>
      <c r="H40" s="385"/>
      <c r="I40" s="385"/>
      <c r="J40" s="385"/>
      <c r="K40" s="424"/>
      <c r="L40" s="424"/>
      <c r="M40" s="266"/>
      <c r="N40" s="57"/>
      <c r="O40" s="43"/>
      <c r="P40" s="43"/>
      <c r="Q40" s="43"/>
      <c r="R40" s="43"/>
    </row>
    <row r="41" spans="1:18" s="49" customFormat="1" ht="24" customHeight="1" x14ac:dyDescent="0.2">
      <c r="A41" s="398"/>
      <c r="B41" s="385"/>
      <c r="C41" s="403"/>
      <c r="D41" s="385"/>
      <c r="E41" s="385"/>
      <c r="F41" s="385"/>
      <c r="G41" s="385"/>
      <c r="H41" s="385"/>
      <c r="I41" s="385"/>
      <c r="J41" s="385"/>
      <c r="K41" s="424"/>
      <c r="L41" s="424"/>
      <c r="M41" s="266" t="s">
        <v>536</v>
      </c>
      <c r="N41" s="57" t="s">
        <v>297</v>
      </c>
      <c r="O41" s="43">
        <v>9134819.9199999999</v>
      </c>
      <c r="P41" s="43">
        <v>8530142.4900000002</v>
      </c>
      <c r="Q41" s="43">
        <v>4165660.96</v>
      </c>
      <c r="R41" s="43">
        <v>4880605.0999999996</v>
      </c>
    </row>
    <row r="42" spans="1:18" s="49" customFormat="1" ht="24" customHeight="1" x14ac:dyDescent="0.2">
      <c r="A42" s="398"/>
      <c r="B42" s="385"/>
      <c r="C42" s="403"/>
      <c r="D42" s="385"/>
      <c r="E42" s="385"/>
      <c r="F42" s="385"/>
      <c r="G42" s="385"/>
      <c r="H42" s="385"/>
      <c r="I42" s="385"/>
      <c r="J42" s="385"/>
      <c r="K42" s="424"/>
      <c r="L42" s="424"/>
      <c r="M42" s="165"/>
      <c r="N42" s="165"/>
      <c r="O42" s="43"/>
      <c r="P42" s="43"/>
      <c r="Q42" s="43"/>
      <c r="R42" s="43"/>
    </row>
    <row r="43" spans="1:18" s="49" customFormat="1" ht="21.75" customHeight="1" x14ac:dyDescent="0.2">
      <c r="A43" s="398"/>
      <c r="B43" s="385"/>
      <c r="C43" s="403"/>
      <c r="D43" s="385"/>
      <c r="E43" s="385"/>
      <c r="F43" s="385"/>
      <c r="G43" s="385"/>
      <c r="H43" s="385"/>
      <c r="I43" s="385"/>
      <c r="J43" s="385"/>
      <c r="K43" s="424"/>
      <c r="L43" s="424"/>
      <c r="M43" s="165" t="s">
        <v>633</v>
      </c>
      <c r="N43" s="165" t="s">
        <v>298</v>
      </c>
      <c r="O43" s="43">
        <v>2461295</v>
      </c>
      <c r="P43" s="43"/>
      <c r="Q43" s="43"/>
      <c r="R43" s="43"/>
    </row>
    <row r="44" spans="1:18" s="7" customFormat="1" ht="24" hidden="1" customHeight="1" x14ac:dyDescent="0.2">
      <c r="A44" s="398"/>
      <c r="B44" s="385"/>
      <c r="C44" s="403"/>
      <c r="D44" s="385"/>
      <c r="E44" s="385"/>
      <c r="F44" s="385"/>
      <c r="G44" s="385"/>
      <c r="H44" s="385"/>
      <c r="I44" s="385"/>
      <c r="J44" s="385"/>
      <c r="K44" s="424"/>
      <c r="L44" s="424"/>
      <c r="M44" s="128"/>
      <c r="N44" s="57"/>
      <c r="O44" s="43"/>
      <c r="P44" s="43"/>
      <c r="Q44" s="43"/>
      <c r="R44" s="43"/>
    </row>
    <row r="45" spans="1:18" s="49" customFormat="1" ht="24" hidden="1" customHeight="1" x14ac:dyDescent="0.2">
      <c r="A45" s="398"/>
      <c r="B45" s="386"/>
      <c r="C45" s="403"/>
      <c r="D45" s="386"/>
      <c r="E45" s="386"/>
      <c r="F45" s="386"/>
      <c r="G45" s="386"/>
      <c r="H45" s="386"/>
      <c r="I45" s="386"/>
      <c r="J45" s="386"/>
      <c r="K45" s="425"/>
      <c r="L45" s="425"/>
      <c r="M45" s="128"/>
      <c r="N45" s="57"/>
      <c r="O45" s="43"/>
      <c r="P45" s="43"/>
      <c r="Q45" s="43"/>
      <c r="R45" s="43"/>
    </row>
    <row r="46" spans="1:18" s="7" customFormat="1" ht="25.5" customHeight="1" x14ac:dyDescent="0.2">
      <c r="A46" s="399" t="s">
        <v>56</v>
      </c>
      <c r="B46" s="397" t="s">
        <v>57</v>
      </c>
      <c r="C46" s="404" t="s">
        <v>58</v>
      </c>
      <c r="D46" s="397" t="s">
        <v>270</v>
      </c>
      <c r="E46" s="397" t="s">
        <v>271</v>
      </c>
      <c r="F46" s="397" t="s">
        <v>431</v>
      </c>
      <c r="G46" s="397" t="s">
        <v>42</v>
      </c>
      <c r="H46" s="397" t="s">
        <v>619</v>
      </c>
      <c r="I46" s="397" t="s">
        <v>0</v>
      </c>
      <c r="J46" s="397">
        <v>4</v>
      </c>
      <c r="K46" s="42" t="s">
        <v>289</v>
      </c>
      <c r="L46" s="42" t="s">
        <v>306</v>
      </c>
      <c r="M46" s="140" t="s">
        <v>289</v>
      </c>
      <c r="N46" s="80" t="s">
        <v>289</v>
      </c>
      <c r="O46" s="53">
        <f t="shared" ref="O46:R46" si="3">SUM(O47:O54)</f>
        <v>28290840.890000001</v>
      </c>
      <c r="P46" s="53">
        <f t="shared" si="3"/>
        <v>26267800</v>
      </c>
      <c r="Q46" s="53">
        <f t="shared" si="3"/>
        <v>24632000</v>
      </c>
      <c r="R46" s="53">
        <f t="shared" si="3"/>
        <v>24652000</v>
      </c>
    </row>
    <row r="47" spans="1:18" s="7" customFormat="1" ht="24" customHeight="1" x14ac:dyDescent="0.2">
      <c r="A47" s="399"/>
      <c r="B47" s="347"/>
      <c r="C47" s="405"/>
      <c r="D47" s="347"/>
      <c r="E47" s="347"/>
      <c r="F47" s="347"/>
      <c r="G47" s="347"/>
      <c r="H47" s="347"/>
      <c r="I47" s="347"/>
      <c r="J47" s="347"/>
      <c r="K47" s="344" t="s">
        <v>531</v>
      </c>
      <c r="L47" s="344" t="s">
        <v>59</v>
      </c>
      <c r="M47" s="23" t="s">
        <v>540</v>
      </c>
      <c r="N47" s="23" t="s">
        <v>297</v>
      </c>
      <c r="O47" s="51">
        <v>21260786.370000001</v>
      </c>
      <c r="P47" s="51">
        <v>22532000</v>
      </c>
      <c r="Q47" s="51">
        <v>21151000</v>
      </c>
      <c r="R47" s="51">
        <v>21171000</v>
      </c>
    </row>
    <row r="48" spans="1:18" s="7" customFormat="1" ht="24" customHeight="1" x14ac:dyDescent="0.2">
      <c r="A48" s="399"/>
      <c r="B48" s="347"/>
      <c r="C48" s="405"/>
      <c r="D48" s="347"/>
      <c r="E48" s="347"/>
      <c r="F48" s="347"/>
      <c r="G48" s="347"/>
      <c r="H48" s="347"/>
      <c r="I48" s="347"/>
      <c r="J48" s="347"/>
      <c r="K48" s="345"/>
      <c r="L48" s="345"/>
      <c r="M48" s="23" t="s">
        <v>540</v>
      </c>
      <c r="N48" s="23" t="s">
        <v>298</v>
      </c>
      <c r="O48" s="53">
        <v>3203963.76</v>
      </c>
      <c r="P48" s="51"/>
      <c r="Q48" s="51"/>
      <c r="R48" s="51"/>
    </row>
    <row r="49" spans="1:18" s="7" customFormat="1" ht="21" customHeight="1" x14ac:dyDescent="0.2">
      <c r="A49" s="399"/>
      <c r="B49" s="347"/>
      <c r="C49" s="405"/>
      <c r="D49" s="347"/>
      <c r="E49" s="347"/>
      <c r="F49" s="347"/>
      <c r="G49" s="347"/>
      <c r="H49" s="347"/>
      <c r="I49" s="347"/>
      <c r="J49" s="347"/>
      <c r="K49" s="345"/>
      <c r="L49" s="345"/>
      <c r="M49" s="23" t="s">
        <v>620</v>
      </c>
      <c r="N49" s="23" t="s">
        <v>298</v>
      </c>
      <c r="O49" s="27">
        <v>120972.34</v>
      </c>
      <c r="P49" s="27">
        <v>6000</v>
      </c>
      <c r="Q49" s="27"/>
      <c r="R49" s="27"/>
    </row>
    <row r="50" spans="1:18" s="7" customFormat="1" ht="24" hidden="1" customHeight="1" x14ac:dyDescent="0.2">
      <c r="A50" s="399"/>
      <c r="B50" s="347"/>
      <c r="C50" s="405"/>
      <c r="D50" s="347"/>
      <c r="E50" s="347"/>
      <c r="F50" s="347"/>
      <c r="G50" s="347"/>
      <c r="H50" s="347"/>
      <c r="I50" s="347"/>
      <c r="J50" s="347"/>
      <c r="K50" s="346"/>
      <c r="L50" s="346"/>
      <c r="M50" s="23"/>
      <c r="N50" s="23"/>
      <c r="O50" s="27"/>
      <c r="P50" s="27"/>
      <c r="Q50" s="27"/>
      <c r="R50" s="27"/>
    </row>
    <row r="51" spans="1:18" s="7" customFormat="1" ht="24" customHeight="1" x14ac:dyDescent="0.2">
      <c r="A51" s="399"/>
      <c r="B51" s="347"/>
      <c r="C51" s="405"/>
      <c r="D51" s="347" t="s">
        <v>430</v>
      </c>
      <c r="E51" s="347"/>
      <c r="F51" s="347"/>
      <c r="G51" s="347"/>
      <c r="H51" s="347"/>
      <c r="I51" s="347"/>
      <c r="J51" s="347"/>
      <c r="K51" s="372" t="s">
        <v>529</v>
      </c>
      <c r="L51" s="372" t="s">
        <v>59</v>
      </c>
      <c r="M51" s="23" t="s">
        <v>541</v>
      </c>
      <c r="N51" s="23" t="s">
        <v>286</v>
      </c>
      <c r="O51" s="27">
        <v>365000</v>
      </c>
      <c r="P51" s="27"/>
      <c r="Q51" s="27"/>
      <c r="R51" s="27"/>
    </row>
    <row r="52" spans="1:18" s="7" customFormat="1" ht="24" customHeight="1" x14ac:dyDescent="0.2">
      <c r="A52" s="399"/>
      <c r="B52" s="347"/>
      <c r="C52" s="405"/>
      <c r="D52" s="347"/>
      <c r="E52" s="347"/>
      <c r="F52" s="347"/>
      <c r="G52" s="347"/>
      <c r="H52" s="347"/>
      <c r="I52" s="347"/>
      <c r="J52" s="347"/>
      <c r="K52" s="378"/>
      <c r="L52" s="378"/>
      <c r="M52" s="23" t="s">
        <v>605</v>
      </c>
      <c r="N52" s="23" t="s">
        <v>652</v>
      </c>
      <c r="O52" s="27">
        <v>3340118.42</v>
      </c>
      <c r="P52" s="27">
        <v>3729800</v>
      </c>
      <c r="Q52" s="27">
        <v>3481000</v>
      </c>
      <c r="R52" s="27">
        <v>3481000</v>
      </c>
    </row>
    <row r="53" spans="1:18" s="7" customFormat="1" ht="14.25" customHeight="1" x14ac:dyDescent="0.2">
      <c r="A53" s="399"/>
      <c r="B53" s="347"/>
      <c r="C53" s="405"/>
      <c r="D53" s="347"/>
      <c r="E53" s="347"/>
      <c r="F53" s="347"/>
      <c r="G53" s="347"/>
      <c r="H53" s="347"/>
      <c r="I53" s="347"/>
      <c r="J53" s="347"/>
      <c r="K53" s="378"/>
      <c r="L53" s="378"/>
      <c r="M53" s="23"/>
      <c r="N53" s="23"/>
      <c r="O53" s="27"/>
      <c r="P53" s="27"/>
      <c r="Q53" s="27"/>
      <c r="R53" s="27"/>
    </row>
    <row r="54" spans="1:18" s="7" customFormat="1" ht="24" hidden="1" customHeight="1" x14ac:dyDescent="0.2">
      <c r="A54" s="400"/>
      <c r="B54" s="347"/>
      <c r="C54" s="387"/>
      <c r="D54" s="383"/>
      <c r="E54" s="334"/>
      <c r="F54" s="334"/>
      <c r="G54" s="334"/>
      <c r="H54" s="334"/>
      <c r="I54" s="334"/>
      <c r="J54" s="334"/>
      <c r="K54" s="373"/>
      <c r="L54" s="373"/>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531</v>
      </c>
      <c r="L55" s="23" t="s">
        <v>66</v>
      </c>
      <c r="M55" s="23" t="s">
        <v>542</v>
      </c>
      <c r="N55" s="23" t="s">
        <v>298</v>
      </c>
      <c r="O55" s="27">
        <v>568483.19999999995</v>
      </c>
      <c r="P55" s="27">
        <v>844971.43</v>
      </c>
      <c r="Q55" s="27">
        <v>844971.43</v>
      </c>
      <c r="R55" s="27">
        <v>844971.43</v>
      </c>
    </row>
    <row r="56" spans="1:18" s="7" customFormat="1" ht="18" customHeight="1" x14ac:dyDescent="0.2">
      <c r="A56" s="343" t="s">
        <v>63</v>
      </c>
      <c r="B56" s="343" t="s">
        <v>64</v>
      </c>
      <c r="C56" s="343" t="s">
        <v>65</v>
      </c>
      <c r="D56" s="343" t="s">
        <v>270</v>
      </c>
      <c r="E56" s="343" t="s">
        <v>271</v>
      </c>
      <c r="F56" s="401" t="s">
        <v>431</v>
      </c>
      <c r="G56" s="333" t="s">
        <v>42</v>
      </c>
      <c r="H56" s="333"/>
      <c r="I56" s="333" t="s">
        <v>0</v>
      </c>
      <c r="J56" s="333">
        <v>4</v>
      </c>
      <c r="K56" s="23"/>
      <c r="L56" s="23"/>
      <c r="M56" s="23"/>
      <c r="N56" s="23"/>
      <c r="O56" s="27">
        <f>SUM(O57:O65)</f>
        <v>39680414.299999997</v>
      </c>
      <c r="P56" s="27">
        <f t="shared" ref="P56:R56" si="4">SUM(P57:P65)</f>
        <v>44683000</v>
      </c>
      <c r="Q56" s="27">
        <f t="shared" si="4"/>
        <v>41311600</v>
      </c>
      <c r="R56" s="27">
        <f t="shared" si="4"/>
        <v>41311600</v>
      </c>
    </row>
    <row r="57" spans="1:18" s="7" customFormat="1" ht="21.75" customHeight="1" x14ac:dyDescent="0.2">
      <c r="A57" s="343"/>
      <c r="B57" s="343"/>
      <c r="C57" s="343"/>
      <c r="D57" s="343"/>
      <c r="E57" s="343"/>
      <c r="F57" s="402"/>
      <c r="G57" s="347"/>
      <c r="H57" s="347"/>
      <c r="I57" s="347"/>
      <c r="J57" s="347"/>
      <c r="K57" s="344" t="s">
        <v>531</v>
      </c>
      <c r="L57" s="344" t="s">
        <v>66</v>
      </c>
      <c r="M57" s="344" t="s">
        <v>544</v>
      </c>
      <c r="N57" s="37" t="s">
        <v>28</v>
      </c>
      <c r="O57" s="38">
        <v>29876182.84</v>
      </c>
      <c r="P57" s="38">
        <v>33923000</v>
      </c>
      <c r="Q57" s="38">
        <v>31997000</v>
      </c>
      <c r="R57" s="38">
        <v>31997000</v>
      </c>
    </row>
    <row r="58" spans="1:18" s="7" customFormat="1" ht="21.75" customHeight="1" x14ac:dyDescent="0.2">
      <c r="A58" s="343"/>
      <c r="B58" s="343"/>
      <c r="C58" s="343"/>
      <c r="D58" s="343"/>
      <c r="E58" s="343"/>
      <c r="F58" s="402"/>
      <c r="G58" s="347"/>
      <c r="H58" s="347"/>
      <c r="I58" s="347"/>
      <c r="J58" s="347"/>
      <c r="K58" s="345"/>
      <c r="L58" s="345"/>
      <c r="M58" s="345"/>
      <c r="N58" s="37" t="s">
        <v>316</v>
      </c>
      <c r="O58" s="38">
        <v>8798574.7799999993</v>
      </c>
      <c r="P58" s="38">
        <v>10057000</v>
      </c>
      <c r="Q58" s="38">
        <v>9220000</v>
      </c>
      <c r="R58" s="38">
        <v>9220000</v>
      </c>
    </row>
    <row r="59" spans="1:18" s="7" customFormat="1" ht="21" customHeight="1" x14ac:dyDescent="0.2">
      <c r="A59" s="343"/>
      <c r="B59" s="343"/>
      <c r="C59" s="343"/>
      <c r="D59" s="343"/>
      <c r="E59" s="343"/>
      <c r="F59" s="402"/>
      <c r="G59" s="347"/>
      <c r="H59" s="347"/>
      <c r="I59" s="347"/>
      <c r="J59" s="347"/>
      <c r="K59" s="345"/>
      <c r="L59" s="345"/>
      <c r="M59" s="345"/>
      <c r="N59" s="37" t="s">
        <v>286</v>
      </c>
      <c r="O59" s="38">
        <v>990862.79</v>
      </c>
      <c r="P59" s="38">
        <v>694600</v>
      </c>
      <c r="Q59" s="38">
        <v>94600</v>
      </c>
      <c r="R59" s="38">
        <v>94600</v>
      </c>
    </row>
    <row r="60" spans="1:18" s="7" customFormat="1" ht="21.75" hidden="1" customHeight="1" x14ac:dyDescent="0.2">
      <c r="A60" s="343"/>
      <c r="B60" s="343"/>
      <c r="C60" s="343"/>
      <c r="D60" s="390" t="s">
        <v>430</v>
      </c>
      <c r="E60" s="347" t="s">
        <v>42</v>
      </c>
      <c r="F60" s="347"/>
      <c r="G60" s="347"/>
      <c r="H60" s="347"/>
      <c r="I60" s="347"/>
      <c r="J60" s="347"/>
      <c r="K60" s="345"/>
      <c r="L60" s="345"/>
      <c r="M60" s="345"/>
      <c r="N60" s="37"/>
      <c r="O60" s="38"/>
      <c r="P60" s="38"/>
      <c r="Q60" s="38"/>
      <c r="R60" s="38"/>
    </row>
    <row r="61" spans="1:18" s="7" customFormat="1" ht="21.75" customHeight="1" x14ac:dyDescent="0.2">
      <c r="A61" s="343"/>
      <c r="B61" s="343"/>
      <c r="C61" s="343"/>
      <c r="D61" s="390"/>
      <c r="E61" s="347"/>
      <c r="F61" s="347"/>
      <c r="G61" s="347"/>
      <c r="H61" s="347"/>
      <c r="I61" s="347"/>
      <c r="J61" s="347"/>
      <c r="K61" s="345"/>
      <c r="L61" s="345"/>
      <c r="M61" s="345"/>
      <c r="N61" s="37" t="s">
        <v>285</v>
      </c>
      <c r="O61" s="38">
        <v>6670</v>
      </c>
      <c r="P61" s="38"/>
      <c r="Q61" s="38"/>
      <c r="R61" s="38"/>
    </row>
    <row r="62" spans="1:18" s="7" customFormat="1" ht="21.75" customHeight="1" x14ac:dyDescent="0.2">
      <c r="A62" s="343"/>
      <c r="B62" s="343"/>
      <c r="C62" s="343"/>
      <c r="D62" s="390"/>
      <c r="E62" s="347"/>
      <c r="F62" s="347"/>
      <c r="G62" s="347"/>
      <c r="H62" s="347"/>
      <c r="I62" s="347"/>
      <c r="J62" s="347"/>
      <c r="K62" s="345"/>
      <c r="L62" s="345"/>
      <c r="M62" s="345"/>
      <c r="N62" s="23" t="s">
        <v>293</v>
      </c>
      <c r="O62" s="27">
        <v>6126</v>
      </c>
      <c r="P62" s="27">
        <v>8400</v>
      </c>
      <c r="Q62" s="27"/>
      <c r="R62" s="27"/>
    </row>
    <row r="63" spans="1:18" s="7" customFormat="1" ht="21" customHeight="1" x14ac:dyDescent="0.2">
      <c r="A63" s="343"/>
      <c r="B63" s="343"/>
      <c r="C63" s="343"/>
      <c r="D63" s="390"/>
      <c r="E63" s="347"/>
      <c r="F63" s="347"/>
      <c r="G63" s="347"/>
      <c r="H63" s="347"/>
      <c r="I63" s="347"/>
      <c r="J63" s="347"/>
      <c r="K63" s="345"/>
      <c r="L63" s="345"/>
      <c r="M63" s="346"/>
      <c r="N63" s="23" t="s">
        <v>290</v>
      </c>
      <c r="O63" s="27">
        <v>1997.89</v>
      </c>
      <c r="P63" s="27"/>
      <c r="Q63" s="27"/>
      <c r="R63" s="27"/>
    </row>
    <row r="64" spans="1:18" s="7" customFormat="1" ht="21.75" hidden="1" customHeight="1" x14ac:dyDescent="0.2">
      <c r="A64" s="343"/>
      <c r="B64" s="343"/>
      <c r="C64" s="343"/>
      <c r="D64" s="390"/>
      <c r="E64" s="347"/>
      <c r="F64" s="347"/>
      <c r="G64" s="347"/>
      <c r="H64" s="347"/>
      <c r="I64" s="347"/>
      <c r="J64" s="347"/>
      <c r="K64" s="345"/>
      <c r="L64" s="345"/>
      <c r="M64" s="344"/>
      <c r="N64" s="23"/>
      <c r="O64" s="27"/>
      <c r="P64" s="27"/>
      <c r="Q64" s="27"/>
      <c r="R64" s="27"/>
    </row>
    <row r="65" spans="1:18" s="7" customFormat="1" ht="21.75" customHeight="1" x14ac:dyDescent="0.2">
      <c r="A65" s="343"/>
      <c r="B65" s="343"/>
      <c r="C65" s="343"/>
      <c r="D65" s="390"/>
      <c r="E65" s="334"/>
      <c r="F65" s="334"/>
      <c r="G65" s="334"/>
      <c r="H65" s="334"/>
      <c r="I65" s="334"/>
      <c r="J65" s="334"/>
      <c r="K65" s="346"/>
      <c r="L65" s="346"/>
      <c r="M65" s="346"/>
      <c r="N65" s="23"/>
      <c r="O65" s="27"/>
      <c r="P65" s="27"/>
      <c r="Q65" s="27"/>
      <c r="R65" s="27"/>
    </row>
    <row r="66" spans="1:18" s="7" customFormat="1" ht="36" customHeight="1" x14ac:dyDescent="0.2">
      <c r="A66" s="347" t="s">
        <v>67</v>
      </c>
      <c r="B66" s="347" t="s">
        <v>68</v>
      </c>
      <c r="C66" s="391" t="s">
        <v>69</v>
      </c>
      <c r="D66" s="384" t="s">
        <v>70</v>
      </c>
      <c r="E66" s="389" t="s">
        <v>42</v>
      </c>
      <c r="F66" s="333" t="s">
        <v>511</v>
      </c>
      <c r="G66" s="333" t="s">
        <v>42</v>
      </c>
      <c r="H66" s="333" t="s">
        <v>619</v>
      </c>
      <c r="I66" s="333" t="s">
        <v>42</v>
      </c>
      <c r="J66" s="333">
        <v>4</v>
      </c>
      <c r="K66" s="283"/>
      <c r="L66" s="283"/>
      <c r="M66" s="283"/>
      <c r="N66" s="283"/>
      <c r="O66" s="282">
        <f>SUM(O67:O73)</f>
        <v>1228356.8800000001</v>
      </c>
      <c r="P66" s="282">
        <f t="shared" ref="P66:R66" si="5">SUM(P67:P73)</f>
        <v>1039000</v>
      </c>
      <c r="Q66" s="282">
        <f t="shared" si="5"/>
        <v>0</v>
      </c>
      <c r="R66" s="282">
        <f t="shared" si="5"/>
        <v>0</v>
      </c>
    </row>
    <row r="67" spans="1:18" s="7" customFormat="1" ht="19.5" customHeight="1" x14ac:dyDescent="0.2">
      <c r="A67" s="347"/>
      <c r="B67" s="347"/>
      <c r="C67" s="391"/>
      <c r="D67" s="385"/>
      <c r="E67" s="390"/>
      <c r="F67" s="347"/>
      <c r="G67" s="347"/>
      <c r="H67" s="347"/>
      <c r="I67" s="347"/>
      <c r="J67" s="391"/>
      <c r="K67" s="288" t="s">
        <v>529</v>
      </c>
      <c r="L67" s="288" t="s">
        <v>152</v>
      </c>
      <c r="M67" s="288" t="s">
        <v>545</v>
      </c>
      <c r="N67" s="288" t="s">
        <v>286</v>
      </c>
      <c r="O67" s="43">
        <v>554000</v>
      </c>
      <c r="P67" s="43">
        <v>300000</v>
      </c>
      <c r="Q67" s="43"/>
      <c r="R67" s="43"/>
    </row>
    <row r="68" spans="1:18" s="7" customFormat="1" ht="32.25" customHeight="1" x14ac:dyDescent="0.2">
      <c r="A68" s="347"/>
      <c r="B68" s="347"/>
      <c r="C68" s="391"/>
      <c r="D68" s="385"/>
      <c r="E68" s="390"/>
      <c r="F68" s="347"/>
      <c r="G68" s="347"/>
      <c r="H68" s="347"/>
      <c r="I68" s="347"/>
      <c r="J68" s="391"/>
      <c r="K68" s="288" t="s">
        <v>529</v>
      </c>
      <c r="L68" s="288" t="s">
        <v>152</v>
      </c>
      <c r="M68" s="288" t="s">
        <v>546</v>
      </c>
      <c r="N68" s="288" t="s">
        <v>286</v>
      </c>
      <c r="O68" s="43">
        <v>238719.12</v>
      </c>
      <c r="P68" s="43">
        <v>730000</v>
      </c>
      <c r="Q68" s="43"/>
      <c r="R68" s="43"/>
    </row>
    <row r="69" spans="1:18" s="7" customFormat="1" ht="18" customHeight="1" x14ac:dyDescent="0.2">
      <c r="A69" s="347"/>
      <c r="B69" s="347"/>
      <c r="C69" s="391"/>
      <c r="D69" s="385"/>
      <c r="E69" s="390"/>
      <c r="F69" s="347"/>
      <c r="G69" s="347"/>
      <c r="H69" s="347"/>
      <c r="I69" s="347"/>
      <c r="J69" s="391"/>
      <c r="K69" s="288" t="s">
        <v>529</v>
      </c>
      <c r="L69" s="288" t="s">
        <v>152</v>
      </c>
      <c r="M69" s="288" t="s">
        <v>546</v>
      </c>
      <c r="N69" s="288" t="s">
        <v>320</v>
      </c>
      <c r="O69" s="43">
        <v>386749.5</v>
      </c>
      <c r="P69" s="43"/>
      <c r="Q69" s="43"/>
      <c r="R69" s="43"/>
    </row>
    <row r="70" spans="1:18" s="7" customFormat="1" ht="26.25" hidden="1" customHeight="1" x14ac:dyDescent="0.2">
      <c r="A70" s="347"/>
      <c r="B70" s="347"/>
      <c r="C70" s="391"/>
      <c r="D70" s="385"/>
      <c r="E70" s="390"/>
      <c r="F70" s="347"/>
      <c r="G70" s="347"/>
      <c r="H70" s="347"/>
      <c r="I70" s="347"/>
      <c r="J70" s="347"/>
      <c r="K70" s="297" t="s">
        <v>529</v>
      </c>
      <c r="L70" s="287" t="s">
        <v>152</v>
      </c>
      <c r="M70" s="287" t="s">
        <v>592</v>
      </c>
      <c r="N70" s="287" t="s">
        <v>320</v>
      </c>
      <c r="O70" s="46"/>
      <c r="P70" s="46"/>
      <c r="Q70" s="46"/>
      <c r="R70" s="46"/>
    </row>
    <row r="71" spans="1:18" s="7" customFormat="1" ht="26.25" hidden="1" customHeight="1" x14ac:dyDescent="0.2">
      <c r="A71" s="347"/>
      <c r="B71" s="347"/>
      <c r="C71" s="391"/>
      <c r="D71" s="385"/>
      <c r="E71" s="390"/>
      <c r="F71" s="347"/>
      <c r="G71" s="347"/>
      <c r="H71" s="347"/>
      <c r="I71" s="347"/>
      <c r="J71" s="347"/>
      <c r="K71" s="62" t="s">
        <v>529</v>
      </c>
      <c r="L71" s="276" t="s">
        <v>138</v>
      </c>
      <c r="M71" s="276" t="s">
        <v>629</v>
      </c>
      <c r="N71" s="276" t="s">
        <v>286</v>
      </c>
      <c r="O71" s="43"/>
      <c r="P71" s="43"/>
      <c r="Q71" s="43"/>
      <c r="R71" s="43"/>
    </row>
    <row r="72" spans="1:18" s="7" customFormat="1" ht="29.25" customHeight="1" x14ac:dyDescent="0.2">
      <c r="A72" s="347"/>
      <c r="B72" s="347"/>
      <c r="C72" s="391"/>
      <c r="D72" s="385"/>
      <c r="E72" s="390"/>
      <c r="F72" s="347"/>
      <c r="G72" s="347"/>
      <c r="H72" s="347"/>
      <c r="I72" s="347"/>
      <c r="J72" s="347"/>
      <c r="K72" s="62" t="s">
        <v>529</v>
      </c>
      <c r="L72" s="288" t="s">
        <v>138</v>
      </c>
      <c r="M72" s="288" t="s">
        <v>629</v>
      </c>
      <c r="N72" s="288" t="s">
        <v>309</v>
      </c>
      <c r="O72" s="43">
        <v>48888.26</v>
      </c>
      <c r="P72" s="43"/>
      <c r="Q72" s="43"/>
      <c r="R72" s="43"/>
    </row>
    <row r="73" spans="1:18" s="7" customFormat="1" ht="22.5" customHeight="1" x14ac:dyDescent="0.2">
      <c r="A73" s="347"/>
      <c r="B73" s="347"/>
      <c r="C73" s="391"/>
      <c r="D73" s="385"/>
      <c r="E73" s="390"/>
      <c r="F73" s="347"/>
      <c r="G73" s="347"/>
      <c r="H73" s="347"/>
      <c r="I73" s="347"/>
      <c r="J73" s="347"/>
      <c r="K73" s="62" t="s">
        <v>529</v>
      </c>
      <c r="L73" s="276" t="s">
        <v>138</v>
      </c>
      <c r="M73" s="276" t="s">
        <v>609</v>
      </c>
      <c r="N73" s="276" t="s">
        <v>610</v>
      </c>
      <c r="O73" s="43"/>
      <c r="P73" s="43">
        <v>9000</v>
      </c>
      <c r="Q73" s="43"/>
      <c r="R73" s="43"/>
    </row>
    <row r="74" spans="1:18" s="7" customFormat="1" ht="22.5" customHeight="1" x14ac:dyDescent="0.2">
      <c r="A74" s="490" t="s">
        <v>615</v>
      </c>
      <c r="B74" s="490" t="s">
        <v>607</v>
      </c>
      <c r="C74" s="492">
        <v>1007</v>
      </c>
      <c r="D74" s="331"/>
      <c r="E74" s="489"/>
      <c r="F74" s="255"/>
      <c r="G74" s="255"/>
      <c r="H74" s="255"/>
      <c r="I74" s="255"/>
      <c r="J74" s="255"/>
      <c r="K74" s="332" t="s">
        <v>529</v>
      </c>
      <c r="L74" s="332" t="s">
        <v>253</v>
      </c>
      <c r="M74" s="332" t="s">
        <v>661</v>
      </c>
      <c r="N74" s="332" t="s">
        <v>286</v>
      </c>
      <c r="O74" s="43"/>
      <c r="P74" s="43">
        <v>4863900</v>
      </c>
      <c r="Q74" s="43"/>
      <c r="R74" s="43"/>
    </row>
    <row r="75" spans="1:18" s="7" customFormat="1" ht="67.5" customHeight="1" x14ac:dyDescent="0.2">
      <c r="A75" s="491"/>
      <c r="B75" s="491"/>
      <c r="C75" s="493"/>
      <c r="D75" s="225"/>
      <c r="E75" s="225"/>
      <c r="F75" s="225"/>
      <c r="G75" s="225"/>
      <c r="H75" s="225"/>
      <c r="I75" s="225"/>
      <c r="J75" s="225"/>
      <c r="K75" s="231" t="s">
        <v>529</v>
      </c>
      <c r="L75" s="231" t="s">
        <v>253</v>
      </c>
      <c r="M75" s="231" t="s">
        <v>606</v>
      </c>
      <c r="N75" s="231" t="s">
        <v>286</v>
      </c>
      <c r="O75" s="43">
        <v>3669846.8</v>
      </c>
      <c r="P75" s="43">
        <v>3904874.67</v>
      </c>
      <c r="Q75" s="43">
        <v>3797000</v>
      </c>
      <c r="R75" s="43">
        <v>3818800</v>
      </c>
    </row>
    <row r="76" spans="1:18" s="7" customFormat="1" ht="28.5" customHeight="1" x14ac:dyDescent="0.2">
      <c r="A76" s="443" t="s">
        <v>71</v>
      </c>
      <c r="B76" s="347" t="s">
        <v>72</v>
      </c>
      <c r="C76" s="404" t="s">
        <v>73</v>
      </c>
      <c r="D76" s="347" t="s">
        <v>270</v>
      </c>
      <c r="E76" s="347" t="s">
        <v>271</v>
      </c>
      <c r="F76" s="347" t="s">
        <v>74</v>
      </c>
      <c r="G76" s="347" t="s">
        <v>42</v>
      </c>
      <c r="H76" s="347" t="s">
        <v>619</v>
      </c>
      <c r="I76" s="347" t="s">
        <v>42</v>
      </c>
      <c r="J76" s="340">
        <v>4</v>
      </c>
      <c r="K76" s="420" t="s">
        <v>529</v>
      </c>
      <c r="L76" s="420" t="s">
        <v>75</v>
      </c>
      <c r="M76" s="252" t="s">
        <v>289</v>
      </c>
      <c r="N76" s="253" t="s">
        <v>289</v>
      </c>
      <c r="O76" s="254">
        <f>SUM(O77:O82)</f>
        <v>8793499.2599999998</v>
      </c>
      <c r="P76" s="254">
        <f t="shared" ref="P76:R76" si="6">SUM(P77:P82)</f>
        <v>9134195.9199999999</v>
      </c>
      <c r="Q76" s="254">
        <f t="shared" si="6"/>
        <v>8200334.6900000004</v>
      </c>
      <c r="R76" s="254">
        <f t="shared" si="6"/>
        <v>8337111.2199999997</v>
      </c>
    </row>
    <row r="77" spans="1:18" s="7" customFormat="1" ht="23.25" customHeight="1" x14ac:dyDescent="0.2">
      <c r="A77" s="399"/>
      <c r="B77" s="347"/>
      <c r="C77" s="405"/>
      <c r="D77" s="347"/>
      <c r="E77" s="347"/>
      <c r="F77" s="347"/>
      <c r="G77" s="347"/>
      <c r="H77" s="347"/>
      <c r="I77" s="347"/>
      <c r="J77" s="340"/>
      <c r="K77" s="421"/>
      <c r="L77" s="421"/>
      <c r="M77" s="457" t="s">
        <v>599</v>
      </c>
      <c r="N77" s="137" t="s">
        <v>297</v>
      </c>
      <c r="O77" s="86">
        <v>8669999.2599999998</v>
      </c>
      <c r="P77" s="46">
        <v>9028000</v>
      </c>
      <c r="Q77" s="46">
        <v>8094000</v>
      </c>
      <c r="R77" s="46">
        <v>8228000</v>
      </c>
    </row>
    <row r="78" spans="1:18" s="7" customFormat="1" ht="9.75" hidden="1" customHeight="1" x14ac:dyDescent="0.2">
      <c r="A78" s="399"/>
      <c r="B78" s="347"/>
      <c r="C78" s="405"/>
      <c r="D78" s="347"/>
      <c r="E78" s="347"/>
      <c r="F78" s="347"/>
      <c r="G78" s="347"/>
      <c r="H78" s="347"/>
      <c r="I78" s="347"/>
      <c r="J78" s="340"/>
      <c r="K78" s="421"/>
      <c r="L78" s="421"/>
      <c r="M78" s="458"/>
      <c r="N78" s="128"/>
      <c r="O78" s="71"/>
      <c r="P78" s="43"/>
      <c r="Q78" s="43"/>
      <c r="R78" s="43"/>
    </row>
    <row r="79" spans="1:18" s="7" customFormat="1" ht="18" hidden="1" customHeight="1" x14ac:dyDescent="0.2">
      <c r="A79" s="399"/>
      <c r="B79" s="347"/>
      <c r="C79" s="405"/>
      <c r="D79" s="347"/>
      <c r="E79" s="334"/>
      <c r="F79" s="347"/>
      <c r="G79" s="347"/>
      <c r="H79" s="347"/>
      <c r="I79" s="347"/>
      <c r="J79" s="340"/>
      <c r="K79" s="421"/>
      <c r="L79" s="421"/>
      <c r="M79" s="23"/>
      <c r="N79" s="23"/>
      <c r="O79" s="27"/>
      <c r="P79" s="27"/>
      <c r="Q79" s="27"/>
      <c r="R79" s="27"/>
    </row>
    <row r="80" spans="1:18" s="7" customFormat="1" ht="32.25" hidden="1" customHeight="1" x14ac:dyDescent="0.2">
      <c r="A80" s="399"/>
      <c r="B80" s="347"/>
      <c r="C80" s="405"/>
      <c r="D80" s="395" t="s">
        <v>432</v>
      </c>
      <c r="E80" s="333" t="s">
        <v>42</v>
      </c>
      <c r="F80" s="347"/>
      <c r="G80" s="347"/>
      <c r="H80" s="347"/>
      <c r="I80" s="347"/>
      <c r="J80" s="340"/>
      <c r="K80" s="421"/>
      <c r="L80" s="421"/>
      <c r="M80" s="23"/>
      <c r="N80" s="23"/>
      <c r="O80" s="27"/>
      <c r="P80" s="27"/>
      <c r="Q80" s="27"/>
      <c r="R80" s="27"/>
    </row>
    <row r="81" spans="1:18" s="7" customFormat="1" ht="33" hidden="1" customHeight="1" x14ac:dyDescent="0.2">
      <c r="A81" s="399"/>
      <c r="B81" s="347"/>
      <c r="C81" s="405"/>
      <c r="D81" s="395"/>
      <c r="E81" s="347"/>
      <c r="F81" s="347"/>
      <c r="G81" s="347"/>
      <c r="H81" s="392"/>
      <c r="I81" s="347"/>
      <c r="J81" s="340"/>
      <c r="K81" s="421"/>
      <c r="L81" s="421"/>
      <c r="M81" s="23"/>
      <c r="N81" s="23"/>
      <c r="O81" s="27"/>
      <c r="P81" s="27"/>
      <c r="Q81" s="27"/>
      <c r="R81" s="27"/>
    </row>
    <row r="82" spans="1:18" s="7" customFormat="1" ht="33" customHeight="1" x14ac:dyDescent="0.2">
      <c r="A82" s="399"/>
      <c r="B82" s="334"/>
      <c r="C82" s="405"/>
      <c r="D82" s="396"/>
      <c r="E82" s="334"/>
      <c r="F82" s="334"/>
      <c r="G82" s="334"/>
      <c r="H82" s="393"/>
      <c r="I82" s="334"/>
      <c r="J82" s="353"/>
      <c r="K82" s="421"/>
      <c r="L82" s="421"/>
      <c r="M82" s="30" t="s">
        <v>600</v>
      </c>
      <c r="N82" s="135" t="s">
        <v>298</v>
      </c>
      <c r="O82" s="67">
        <v>123500</v>
      </c>
      <c r="P82" s="27">
        <v>106195.92</v>
      </c>
      <c r="Q82" s="27">
        <v>106334.69</v>
      </c>
      <c r="R82" s="27">
        <v>109111.22</v>
      </c>
    </row>
    <row r="83" spans="1:18" s="7" customFormat="1" ht="24.75" customHeight="1" x14ac:dyDescent="0.2">
      <c r="A83" s="399" t="s">
        <v>76</v>
      </c>
      <c r="B83" s="333" t="s">
        <v>77</v>
      </c>
      <c r="C83" s="405" t="s">
        <v>78</v>
      </c>
      <c r="D83" s="333" t="s">
        <v>270</v>
      </c>
      <c r="E83" s="333" t="s">
        <v>271</v>
      </c>
      <c r="F83" s="333" t="s">
        <v>79</v>
      </c>
      <c r="G83" s="333" t="s">
        <v>42</v>
      </c>
      <c r="H83" s="333" t="s">
        <v>619</v>
      </c>
      <c r="I83" s="333" t="s">
        <v>42</v>
      </c>
      <c r="J83" s="339">
        <v>4</v>
      </c>
      <c r="K83" s="379" t="s">
        <v>529</v>
      </c>
      <c r="L83" s="379" t="s">
        <v>75</v>
      </c>
      <c r="M83" s="24" t="s">
        <v>289</v>
      </c>
      <c r="N83" s="24" t="s">
        <v>289</v>
      </c>
      <c r="O83" s="28">
        <f>SUM(O84:O91)</f>
        <v>14603447.949999999</v>
      </c>
      <c r="P83" s="28">
        <f>SUM(P84:P91)</f>
        <v>34869656.130000003</v>
      </c>
      <c r="Q83" s="28">
        <f>SUM(Q84:Q91)</f>
        <v>9415000</v>
      </c>
      <c r="R83" s="28">
        <f>SUM(R84:R91)</f>
        <v>9525300</v>
      </c>
    </row>
    <row r="84" spans="1:18" s="7" customFormat="1" ht="22.5" customHeight="1" x14ac:dyDescent="0.2">
      <c r="A84" s="399"/>
      <c r="B84" s="347"/>
      <c r="C84" s="405"/>
      <c r="D84" s="347"/>
      <c r="E84" s="347"/>
      <c r="F84" s="347"/>
      <c r="G84" s="347"/>
      <c r="H84" s="347"/>
      <c r="I84" s="347"/>
      <c r="J84" s="340"/>
      <c r="K84" s="380"/>
      <c r="L84" s="380"/>
      <c r="M84" s="344" t="s">
        <v>602</v>
      </c>
      <c r="N84" s="23" t="s">
        <v>297</v>
      </c>
      <c r="O84" s="27">
        <v>14549719.949999999</v>
      </c>
      <c r="P84" s="27">
        <v>12689700</v>
      </c>
      <c r="Q84" s="27">
        <v>9415000</v>
      </c>
      <c r="R84" s="27">
        <v>9525300</v>
      </c>
    </row>
    <row r="85" spans="1:18" s="7" customFormat="1" ht="12" hidden="1" customHeight="1" x14ac:dyDescent="0.2">
      <c r="A85" s="399"/>
      <c r="B85" s="347"/>
      <c r="C85" s="405"/>
      <c r="D85" s="347"/>
      <c r="E85" s="347"/>
      <c r="F85" s="347"/>
      <c r="G85" s="347"/>
      <c r="H85" s="347"/>
      <c r="I85" s="347"/>
      <c r="J85" s="340"/>
      <c r="K85" s="380"/>
      <c r="L85" s="380"/>
      <c r="M85" s="346"/>
      <c r="N85" s="23"/>
      <c r="O85" s="27"/>
      <c r="P85" s="27"/>
      <c r="Q85" s="27"/>
      <c r="R85" s="27"/>
    </row>
    <row r="86" spans="1:18" s="7" customFormat="1" ht="17.25" hidden="1" customHeight="1" x14ac:dyDescent="0.2">
      <c r="A86" s="399"/>
      <c r="B86" s="347"/>
      <c r="C86" s="405"/>
      <c r="D86" s="334"/>
      <c r="E86" s="334"/>
      <c r="F86" s="347"/>
      <c r="G86" s="347"/>
      <c r="H86" s="347"/>
      <c r="I86" s="347"/>
      <c r="J86" s="340"/>
      <c r="K86" s="380"/>
      <c r="L86" s="380"/>
      <c r="M86" s="23"/>
      <c r="N86" s="23"/>
      <c r="O86" s="27"/>
      <c r="P86" s="27"/>
      <c r="Q86" s="27"/>
      <c r="R86" s="27"/>
    </row>
    <row r="87" spans="1:18" s="7" customFormat="1" ht="17.25" customHeight="1" x14ac:dyDescent="0.2">
      <c r="A87" s="399"/>
      <c r="B87" s="347"/>
      <c r="C87" s="405"/>
      <c r="D87" s="328"/>
      <c r="E87" s="328"/>
      <c r="F87" s="347"/>
      <c r="G87" s="347"/>
      <c r="H87" s="347"/>
      <c r="I87" s="347"/>
      <c r="J87" s="340"/>
      <c r="K87" s="380"/>
      <c r="L87" s="380"/>
      <c r="M87" s="23" t="s">
        <v>602</v>
      </c>
      <c r="N87" s="23" t="s">
        <v>298</v>
      </c>
      <c r="O87" s="27"/>
      <c r="P87" s="27">
        <v>1500000</v>
      </c>
      <c r="Q87" s="27"/>
      <c r="R87" s="27"/>
    </row>
    <row r="88" spans="1:18" s="7" customFormat="1" ht="17.25" customHeight="1" x14ac:dyDescent="0.2">
      <c r="A88" s="399"/>
      <c r="B88" s="347"/>
      <c r="C88" s="405"/>
      <c r="D88" s="394" t="s">
        <v>433</v>
      </c>
      <c r="E88" s="387" t="s">
        <v>42</v>
      </c>
      <c r="F88" s="347"/>
      <c r="G88" s="347"/>
      <c r="H88" s="347"/>
      <c r="I88" s="347"/>
      <c r="J88" s="340"/>
      <c r="K88" s="380"/>
      <c r="L88" s="380"/>
      <c r="M88" s="23" t="s">
        <v>656</v>
      </c>
      <c r="N88" s="23" t="s">
        <v>298</v>
      </c>
      <c r="O88" s="27"/>
      <c r="P88" s="27">
        <v>19979585</v>
      </c>
      <c r="Q88" s="27"/>
      <c r="R88" s="27"/>
    </row>
    <row r="89" spans="1:18" s="7" customFormat="1" ht="24.75" customHeight="1" x14ac:dyDescent="0.2">
      <c r="A89" s="399"/>
      <c r="B89" s="347"/>
      <c r="C89" s="405"/>
      <c r="D89" s="395"/>
      <c r="E89" s="388"/>
      <c r="F89" s="347"/>
      <c r="G89" s="347"/>
      <c r="H89" s="347"/>
      <c r="I89" s="347"/>
      <c r="J89" s="340"/>
      <c r="K89" s="380"/>
      <c r="L89" s="380"/>
      <c r="M89" s="23" t="s">
        <v>622</v>
      </c>
      <c r="N89" s="23" t="s">
        <v>298</v>
      </c>
      <c r="O89" s="27">
        <v>53728</v>
      </c>
      <c r="P89" s="27">
        <v>214915</v>
      </c>
      <c r="Q89" s="27"/>
      <c r="R89" s="27"/>
    </row>
    <row r="90" spans="1:18" s="7" customFormat="1" ht="21.75" customHeight="1" x14ac:dyDescent="0.2">
      <c r="A90" s="399"/>
      <c r="B90" s="347"/>
      <c r="C90" s="405"/>
      <c r="D90" s="395"/>
      <c r="E90" s="388"/>
      <c r="F90" s="347"/>
      <c r="G90" s="347"/>
      <c r="H90" s="347"/>
      <c r="I90" s="347"/>
      <c r="J90" s="340"/>
      <c r="K90" s="380"/>
      <c r="L90" s="380"/>
      <c r="M90" s="23" t="s">
        <v>623</v>
      </c>
      <c r="N90" s="23" t="s">
        <v>298</v>
      </c>
      <c r="O90" s="27"/>
      <c r="P90" s="27">
        <v>485456.13</v>
      </c>
      <c r="Q90" s="27"/>
      <c r="R90" s="27"/>
    </row>
    <row r="91" spans="1:18" s="7" customFormat="1" ht="24.75" hidden="1" customHeight="1" x14ac:dyDescent="0.2">
      <c r="A91" s="399"/>
      <c r="B91" s="383"/>
      <c r="C91" s="405"/>
      <c r="D91" s="395"/>
      <c r="E91" s="388"/>
      <c r="F91" s="383"/>
      <c r="G91" s="383"/>
      <c r="H91" s="383"/>
      <c r="I91" s="383"/>
      <c r="J91" s="382"/>
      <c r="K91" s="381"/>
      <c r="L91" s="381"/>
      <c r="M91" s="23"/>
      <c r="N91" s="23"/>
      <c r="O91" s="27"/>
      <c r="P91" s="45"/>
      <c r="Q91" s="45"/>
      <c r="R91" s="45"/>
    </row>
    <row r="92" spans="1:18" s="7" customFormat="1" ht="40.5" customHeight="1" x14ac:dyDescent="0.2">
      <c r="A92" s="472" t="s">
        <v>80</v>
      </c>
      <c r="B92" s="384" t="s">
        <v>81</v>
      </c>
      <c r="C92" s="384" t="s">
        <v>82</v>
      </c>
      <c r="D92" s="83" t="s">
        <v>270</v>
      </c>
      <c r="E92" s="54" t="s">
        <v>271</v>
      </c>
      <c r="F92" s="384" t="s">
        <v>513</v>
      </c>
      <c r="G92" s="384" t="s">
        <v>42</v>
      </c>
      <c r="H92" s="384" t="s">
        <v>619</v>
      </c>
      <c r="I92" s="384" t="s">
        <v>42</v>
      </c>
      <c r="J92" s="384"/>
      <c r="K92" s="431" t="s">
        <v>529</v>
      </c>
      <c r="L92" s="52" t="s">
        <v>306</v>
      </c>
      <c r="M92" s="52" t="s">
        <v>289</v>
      </c>
      <c r="N92" s="52" t="s">
        <v>289</v>
      </c>
      <c r="O92" s="64">
        <f>O93+O95+O96</f>
        <v>514888</v>
      </c>
      <c r="P92" s="64">
        <f>P93+P98+P95+P96+P94</f>
        <v>793568</v>
      </c>
      <c r="Q92" s="64">
        <f t="shared" ref="Q92:R92" si="7">Q97+Q98</f>
        <v>0</v>
      </c>
      <c r="R92" s="64">
        <f t="shared" si="7"/>
        <v>0</v>
      </c>
    </row>
    <row r="93" spans="1:18" s="7" customFormat="1" ht="22.5" customHeight="1" x14ac:dyDescent="0.2">
      <c r="A93" s="473"/>
      <c r="B93" s="385"/>
      <c r="C93" s="385"/>
      <c r="D93" s="83"/>
      <c r="E93" s="280"/>
      <c r="F93" s="385"/>
      <c r="G93" s="385"/>
      <c r="H93" s="385"/>
      <c r="I93" s="385"/>
      <c r="J93" s="385"/>
      <c r="K93" s="432"/>
      <c r="L93" s="52" t="s">
        <v>75</v>
      </c>
      <c r="M93" s="23" t="s">
        <v>621</v>
      </c>
      <c r="N93" s="23" t="s">
        <v>325</v>
      </c>
      <c r="O93" s="294">
        <v>470483.99</v>
      </c>
      <c r="P93" s="64">
        <v>191179.28</v>
      </c>
      <c r="Q93" s="64"/>
      <c r="R93" s="64"/>
    </row>
    <row r="94" spans="1:18" s="7" customFormat="1" ht="22.5" customHeight="1" x14ac:dyDescent="0.2">
      <c r="A94" s="473"/>
      <c r="B94" s="385"/>
      <c r="C94" s="385"/>
      <c r="D94" s="83"/>
      <c r="E94" s="330"/>
      <c r="F94" s="385"/>
      <c r="G94" s="385"/>
      <c r="H94" s="385"/>
      <c r="I94" s="385"/>
      <c r="J94" s="385"/>
      <c r="K94" s="432"/>
      <c r="L94" s="52" t="s">
        <v>75</v>
      </c>
      <c r="M94" s="23" t="s">
        <v>601</v>
      </c>
      <c r="N94" s="23" t="s">
        <v>325</v>
      </c>
      <c r="O94" s="294"/>
      <c r="P94" s="64">
        <v>552735.72</v>
      </c>
      <c r="Q94" s="64"/>
      <c r="R94" s="64"/>
    </row>
    <row r="95" spans="1:18" s="7" customFormat="1" ht="22.5" customHeight="1" x14ac:dyDescent="0.2">
      <c r="A95" s="473"/>
      <c r="B95" s="385"/>
      <c r="C95" s="385"/>
      <c r="D95" s="83"/>
      <c r="E95" s="306"/>
      <c r="F95" s="385"/>
      <c r="G95" s="385"/>
      <c r="H95" s="385"/>
      <c r="I95" s="385"/>
      <c r="J95" s="385"/>
      <c r="K95" s="432"/>
      <c r="L95" s="52" t="s">
        <v>75</v>
      </c>
      <c r="M95" s="23" t="s">
        <v>621</v>
      </c>
      <c r="N95" s="23" t="s">
        <v>320</v>
      </c>
      <c r="O95" s="294">
        <v>19963.009999999998</v>
      </c>
      <c r="P95" s="64">
        <v>9153</v>
      </c>
      <c r="Q95" s="64"/>
      <c r="R95" s="64"/>
    </row>
    <row r="96" spans="1:18" s="7" customFormat="1" ht="20.25" customHeight="1" x14ac:dyDescent="0.2">
      <c r="A96" s="473"/>
      <c r="B96" s="385"/>
      <c r="C96" s="385"/>
      <c r="D96" s="83"/>
      <c r="E96" s="306"/>
      <c r="F96" s="385"/>
      <c r="G96" s="385"/>
      <c r="H96" s="385"/>
      <c r="I96" s="385"/>
      <c r="J96" s="385"/>
      <c r="K96" s="432"/>
      <c r="L96" s="52" t="s">
        <v>75</v>
      </c>
      <c r="M96" s="23" t="s">
        <v>621</v>
      </c>
      <c r="N96" s="23" t="s">
        <v>293</v>
      </c>
      <c r="O96" s="294">
        <v>24441</v>
      </c>
      <c r="P96" s="64">
        <v>40500</v>
      </c>
      <c r="Q96" s="64"/>
      <c r="R96" s="64"/>
    </row>
    <row r="97" spans="1:18" s="7" customFormat="1" ht="33" hidden="1" customHeight="1" x14ac:dyDescent="0.2">
      <c r="A97" s="473"/>
      <c r="B97" s="385"/>
      <c r="C97" s="385"/>
      <c r="D97" s="343" t="s">
        <v>434</v>
      </c>
      <c r="E97" s="343" t="s">
        <v>42</v>
      </c>
      <c r="F97" s="385"/>
      <c r="G97" s="385"/>
      <c r="H97" s="385"/>
      <c r="I97" s="385"/>
      <c r="J97" s="385"/>
      <c r="K97" s="432"/>
      <c r="L97" s="35" t="s">
        <v>75</v>
      </c>
      <c r="M97" s="23" t="s">
        <v>621</v>
      </c>
      <c r="N97" s="23" t="s">
        <v>286</v>
      </c>
      <c r="O97" s="27"/>
      <c r="P97" s="43"/>
      <c r="Q97" s="43"/>
      <c r="R97" s="43"/>
    </row>
    <row r="98" spans="1:18" s="7" customFormat="1" ht="33" hidden="1" customHeight="1" x14ac:dyDescent="0.2">
      <c r="A98" s="474"/>
      <c r="B98" s="386"/>
      <c r="C98" s="386"/>
      <c r="D98" s="343"/>
      <c r="E98" s="343"/>
      <c r="F98" s="386"/>
      <c r="G98" s="386"/>
      <c r="H98" s="386"/>
      <c r="I98" s="386"/>
      <c r="J98" s="386"/>
      <c r="K98" s="433"/>
      <c r="L98" s="35" t="s">
        <v>75</v>
      </c>
      <c r="M98" s="23" t="s">
        <v>601</v>
      </c>
      <c r="N98" s="23" t="s">
        <v>325</v>
      </c>
      <c r="O98" s="27"/>
      <c r="P98" s="27"/>
      <c r="Q98" s="43"/>
      <c r="R98" s="43"/>
    </row>
    <row r="99" spans="1:18" s="7" customFormat="1" ht="23.25" customHeight="1" x14ac:dyDescent="0.2">
      <c r="A99" s="444" t="s">
        <v>83</v>
      </c>
      <c r="B99" s="340" t="s">
        <v>84</v>
      </c>
      <c r="C99" s="371" t="s">
        <v>85</v>
      </c>
      <c r="D99" s="397" t="s">
        <v>270</v>
      </c>
      <c r="E99" s="397" t="s">
        <v>271</v>
      </c>
      <c r="F99" s="397" t="s">
        <v>435</v>
      </c>
      <c r="G99" s="397" t="s">
        <v>42</v>
      </c>
      <c r="H99" s="397" t="s">
        <v>619</v>
      </c>
      <c r="I99" s="397" t="s">
        <v>42</v>
      </c>
      <c r="J99" s="397" t="s">
        <v>16</v>
      </c>
      <c r="K99" s="433" t="s">
        <v>529</v>
      </c>
      <c r="L99" s="431" t="s">
        <v>521</v>
      </c>
      <c r="M99" s="58" t="s">
        <v>288</v>
      </c>
      <c r="N99" s="135" t="s">
        <v>289</v>
      </c>
      <c r="O99" s="66">
        <f>SUM(O100:O107)</f>
        <v>78902932.900000006</v>
      </c>
      <c r="P99" s="66">
        <f>SUM(P100:P107)</f>
        <v>129276767.68000001</v>
      </c>
      <c r="Q99" s="66">
        <f>SUM(Q100:Q107)</f>
        <v>108895961.5</v>
      </c>
      <c r="R99" s="66">
        <f>SUM(R100:R107)</f>
        <v>0</v>
      </c>
    </row>
    <row r="100" spans="1:18" s="7" customFormat="1" ht="22.5" customHeight="1" x14ac:dyDescent="0.2">
      <c r="A100" s="444"/>
      <c r="B100" s="340"/>
      <c r="C100" s="436"/>
      <c r="D100" s="347"/>
      <c r="E100" s="347"/>
      <c r="F100" s="347"/>
      <c r="G100" s="347"/>
      <c r="H100" s="347"/>
      <c r="I100" s="347"/>
      <c r="J100" s="347"/>
      <c r="K100" s="422"/>
      <c r="L100" s="432"/>
      <c r="M100" s="449" t="s">
        <v>632</v>
      </c>
      <c r="N100" s="23" t="s">
        <v>298</v>
      </c>
      <c r="O100" s="67">
        <v>15000</v>
      </c>
      <c r="P100" s="43"/>
      <c r="Q100" s="43"/>
      <c r="R100" s="43"/>
    </row>
    <row r="101" spans="1:18" s="7" customFormat="1" ht="12.75" hidden="1" customHeight="1" x14ac:dyDescent="0.2">
      <c r="A101" s="444"/>
      <c r="B101" s="340"/>
      <c r="C101" s="436"/>
      <c r="D101" s="347"/>
      <c r="E101" s="347"/>
      <c r="F101" s="347"/>
      <c r="G101" s="347"/>
      <c r="H101" s="347"/>
      <c r="I101" s="347"/>
      <c r="J101" s="347"/>
      <c r="K101" s="422"/>
      <c r="L101" s="432"/>
      <c r="M101" s="450"/>
      <c r="N101" s="23"/>
      <c r="O101" s="67"/>
      <c r="P101" s="43"/>
      <c r="Q101" s="43"/>
      <c r="R101" s="43"/>
    </row>
    <row r="102" spans="1:18" s="7" customFormat="1" ht="23.25" hidden="1" customHeight="1" x14ac:dyDescent="0.2">
      <c r="A102" s="444"/>
      <c r="B102" s="340"/>
      <c r="C102" s="436"/>
      <c r="D102" s="347"/>
      <c r="E102" s="347"/>
      <c r="F102" s="347"/>
      <c r="G102" s="347"/>
      <c r="H102" s="347"/>
      <c r="I102" s="347"/>
      <c r="J102" s="347"/>
      <c r="K102" s="422"/>
      <c r="L102" s="432"/>
      <c r="M102" s="449" t="s">
        <v>604</v>
      </c>
      <c r="N102" s="134"/>
      <c r="O102" s="69"/>
      <c r="P102" s="44"/>
      <c r="Q102" s="44"/>
      <c r="R102" s="44"/>
    </row>
    <row r="103" spans="1:18" s="7" customFormat="1" ht="23.25" customHeight="1" x14ac:dyDescent="0.2">
      <c r="A103" s="444"/>
      <c r="B103" s="340"/>
      <c r="C103" s="436"/>
      <c r="D103" s="347"/>
      <c r="E103" s="347"/>
      <c r="F103" s="347"/>
      <c r="G103" s="347"/>
      <c r="H103" s="347"/>
      <c r="I103" s="347"/>
      <c r="J103" s="347"/>
      <c r="K103" s="422"/>
      <c r="L103" s="432"/>
      <c r="M103" s="451"/>
      <c r="N103" s="128" t="s">
        <v>286</v>
      </c>
      <c r="O103" s="43">
        <v>199999.99</v>
      </c>
      <c r="P103" s="43">
        <v>100000</v>
      </c>
      <c r="Q103" s="43"/>
      <c r="R103" s="43"/>
    </row>
    <row r="104" spans="1:18" s="7" customFormat="1" ht="23.25" customHeight="1" x14ac:dyDescent="0.2">
      <c r="A104" s="444"/>
      <c r="B104" s="340"/>
      <c r="C104" s="436"/>
      <c r="D104" s="347"/>
      <c r="E104" s="347"/>
      <c r="F104" s="347"/>
      <c r="G104" s="347"/>
      <c r="H104" s="347"/>
      <c r="I104" s="347"/>
      <c r="J104" s="347"/>
      <c r="K104" s="422"/>
      <c r="L104" s="432"/>
      <c r="M104" s="317" t="s">
        <v>657</v>
      </c>
      <c r="N104" s="316" t="s">
        <v>309</v>
      </c>
      <c r="O104" s="43"/>
      <c r="P104" s="43">
        <v>1500000</v>
      </c>
      <c r="Q104" s="43"/>
      <c r="R104" s="43"/>
    </row>
    <row r="105" spans="1:18" s="7" customFormat="1" ht="18.75" customHeight="1" x14ac:dyDescent="0.2">
      <c r="A105" s="444"/>
      <c r="B105" s="340"/>
      <c r="C105" s="436"/>
      <c r="D105" s="347"/>
      <c r="E105" s="347"/>
      <c r="F105" s="347"/>
      <c r="G105" s="347"/>
      <c r="H105" s="347"/>
      <c r="I105" s="347"/>
      <c r="J105" s="347"/>
      <c r="K105" s="422"/>
      <c r="L105" s="432"/>
      <c r="M105" s="166" t="s">
        <v>624</v>
      </c>
      <c r="N105" s="128" t="s">
        <v>309</v>
      </c>
      <c r="O105" s="43">
        <v>771266.24</v>
      </c>
      <c r="P105" s="43"/>
      <c r="Q105" s="43"/>
      <c r="R105" s="43"/>
    </row>
    <row r="106" spans="1:18" s="7" customFormat="1" ht="28.5" hidden="1" customHeight="1" x14ac:dyDescent="0.2">
      <c r="A106" s="444"/>
      <c r="B106" s="340"/>
      <c r="C106" s="436"/>
      <c r="D106" s="347"/>
      <c r="E106" s="347"/>
      <c r="F106" s="347"/>
      <c r="G106" s="347"/>
      <c r="H106" s="347"/>
      <c r="I106" s="347"/>
      <c r="J106" s="347"/>
      <c r="K106" s="422"/>
      <c r="L106" s="172" t="s">
        <v>521</v>
      </c>
      <c r="M106" s="166" t="s">
        <v>340</v>
      </c>
      <c r="N106" s="128" t="s">
        <v>296</v>
      </c>
      <c r="O106" s="43"/>
      <c r="P106" s="43"/>
      <c r="Q106" s="43"/>
      <c r="R106" s="43"/>
    </row>
    <row r="107" spans="1:18" s="7" customFormat="1" ht="25.5" customHeight="1" x14ac:dyDescent="0.2">
      <c r="A107" s="444" t="s">
        <v>0</v>
      </c>
      <c r="B107" s="353"/>
      <c r="C107" s="436" t="s">
        <v>0</v>
      </c>
      <c r="D107" s="334"/>
      <c r="E107" s="334"/>
      <c r="F107" s="334"/>
      <c r="G107" s="334"/>
      <c r="H107" s="334"/>
      <c r="I107" s="334"/>
      <c r="J107" s="334"/>
      <c r="K107" s="422"/>
      <c r="L107" s="172" t="s">
        <v>86</v>
      </c>
      <c r="M107" s="68" t="s">
        <v>547</v>
      </c>
      <c r="N107" s="128" t="s">
        <v>309</v>
      </c>
      <c r="O107" s="43">
        <v>77916666.670000002</v>
      </c>
      <c r="P107" s="43">
        <v>127676767.68000001</v>
      </c>
      <c r="Q107" s="43">
        <v>108895961.5</v>
      </c>
      <c r="R107" s="43"/>
    </row>
    <row r="108" spans="1:18" s="7" customFormat="1" ht="20.25" customHeight="1" x14ac:dyDescent="0.2">
      <c r="A108" s="333" t="s">
        <v>87</v>
      </c>
      <c r="B108" s="333" t="s">
        <v>88</v>
      </c>
      <c r="C108" s="333" t="s">
        <v>89</v>
      </c>
      <c r="D108" s="333" t="s">
        <v>270</v>
      </c>
      <c r="E108" s="333" t="s">
        <v>271</v>
      </c>
      <c r="F108" s="452"/>
      <c r="G108" s="333"/>
      <c r="H108" s="347" t="s">
        <v>619</v>
      </c>
      <c r="I108" s="333" t="s">
        <v>42</v>
      </c>
      <c r="J108" s="333" t="s">
        <v>11</v>
      </c>
      <c r="K108" s="31" t="s">
        <v>289</v>
      </c>
      <c r="L108" s="31" t="s">
        <v>289</v>
      </c>
      <c r="M108" s="56" t="s">
        <v>289</v>
      </c>
      <c r="N108" s="128" t="s">
        <v>289</v>
      </c>
      <c r="O108" s="43">
        <f>O109+O110+O111+O113</f>
        <v>130000</v>
      </c>
      <c r="P108" s="43">
        <f>P113+P109+P110+P111+P112</f>
        <v>130400</v>
      </c>
      <c r="Q108" s="43">
        <f t="shared" ref="Q108:R108" si="8">Q113</f>
        <v>0</v>
      </c>
      <c r="R108" s="43">
        <f t="shared" si="8"/>
        <v>0</v>
      </c>
    </row>
    <row r="109" spans="1:18" s="7" customFormat="1" ht="21.75" customHeight="1" x14ac:dyDescent="0.2">
      <c r="A109" s="347"/>
      <c r="B109" s="347"/>
      <c r="C109" s="347"/>
      <c r="D109" s="347"/>
      <c r="E109" s="347"/>
      <c r="F109" s="453"/>
      <c r="G109" s="347"/>
      <c r="H109" s="347"/>
      <c r="I109" s="347"/>
      <c r="J109" s="347"/>
      <c r="K109" s="33" t="s">
        <v>529</v>
      </c>
      <c r="L109" s="33" t="s">
        <v>152</v>
      </c>
      <c r="M109" s="23" t="s">
        <v>590</v>
      </c>
      <c r="N109" s="135" t="s">
        <v>286</v>
      </c>
      <c r="O109" s="51">
        <v>10000</v>
      </c>
      <c r="P109" s="51">
        <v>10000</v>
      </c>
      <c r="Q109" s="51"/>
      <c r="R109" s="51"/>
    </row>
    <row r="110" spans="1:18" s="7" customFormat="1" ht="16.5" customHeight="1" x14ac:dyDescent="0.2">
      <c r="A110" s="347"/>
      <c r="B110" s="347"/>
      <c r="C110" s="347"/>
      <c r="D110" s="347"/>
      <c r="E110" s="347"/>
      <c r="F110" s="453"/>
      <c r="G110" s="347"/>
      <c r="H110" s="347"/>
      <c r="I110" s="347"/>
      <c r="J110" s="347"/>
      <c r="K110" s="229" t="s">
        <v>531</v>
      </c>
      <c r="L110" s="229" t="s">
        <v>593</v>
      </c>
      <c r="M110" s="229" t="s">
        <v>594</v>
      </c>
      <c r="N110" s="229" t="s">
        <v>297</v>
      </c>
      <c r="O110" s="227">
        <v>50000</v>
      </c>
      <c r="P110" s="227">
        <v>50000</v>
      </c>
      <c r="Q110" s="227"/>
      <c r="R110" s="227"/>
    </row>
    <row r="111" spans="1:18" s="7" customFormat="1" ht="16.5" customHeight="1" x14ac:dyDescent="0.2">
      <c r="A111" s="347"/>
      <c r="B111" s="347"/>
      <c r="C111" s="347"/>
      <c r="D111" s="347"/>
      <c r="E111" s="347"/>
      <c r="F111" s="453"/>
      <c r="G111" s="347"/>
      <c r="H111" s="347"/>
      <c r="I111" s="347"/>
      <c r="J111" s="347"/>
      <c r="K111" s="305" t="s">
        <v>529</v>
      </c>
      <c r="L111" s="305" t="s">
        <v>637</v>
      </c>
      <c r="M111" s="305" t="s">
        <v>638</v>
      </c>
      <c r="N111" s="305" t="s">
        <v>286</v>
      </c>
      <c r="O111" s="304">
        <v>50000</v>
      </c>
      <c r="P111" s="304"/>
      <c r="Q111" s="304"/>
      <c r="R111" s="304"/>
    </row>
    <row r="112" spans="1:18" s="7" customFormat="1" ht="16.5" customHeight="1" x14ac:dyDescent="0.2">
      <c r="A112" s="347"/>
      <c r="B112" s="347"/>
      <c r="C112" s="347"/>
      <c r="D112" s="347"/>
      <c r="E112" s="347"/>
      <c r="F112" s="453"/>
      <c r="G112" s="347"/>
      <c r="H112" s="347"/>
      <c r="I112" s="347"/>
      <c r="J112" s="347"/>
      <c r="K112" s="327" t="s">
        <v>529</v>
      </c>
      <c r="L112" s="327" t="s">
        <v>637</v>
      </c>
      <c r="M112" s="327" t="s">
        <v>660</v>
      </c>
      <c r="N112" s="327" t="s">
        <v>286</v>
      </c>
      <c r="O112" s="326"/>
      <c r="P112" s="326">
        <v>50400</v>
      </c>
      <c r="Q112" s="326"/>
      <c r="R112" s="326"/>
    </row>
    <row r="113" spans="1:18" s="7" customFormat="1" ht="25.5" customHeight="1" x14ac:dyDescent="0.2">
      <c r="A113" s="334"/>
      <c r="B113" s="334"/>
      <c r="C113" s="334"/>
      <c r="D113" s="334"/>
      <c r="E113" s="334"/>
      <c r="F113" s="454"/>
      <c r="G113" s="334"/>
      <c r="H113" s="347"/>
      <c r="I113" s="334"/>
      <c r="J113" s="334"/>
      <c r="K113" s="229" t="s">
        <v>529</v>
      </c>
      <c r="L113" s="229" t="s">
        <v>308</v>
      </c>
      <c r="M113" s="229" t="s">
        <v>591</v>
      </c>
      <c r="N113" s="23" t="s">
        <v>286</v>
      </c>
      <c r="O113" s="27">
        <v>20000</v>
      </c>
      <c r="P113" s="27">
        <v>20000</v>
      </c>
      <c r="Q113" s="27"/>
      <c r="R113" s="27"/>
    </row>
    <row r="114" spans="1:18" s="7" customFormat="1" ht="25.5" customHeight="1" x14ac:dyDescent="0.2">
      <c r="A114" s="320"/>
      <c r="B114" s="320"/>
      <c r="C114" s="320"/>
      <c r="D114" s="319"/>
      <c r="E114" s="319"/>
      <c r="F114" s="322"/>
      <c r="G114" s="319"/>
      <c r="H114" s="320"/>
      <c r="I114" s="319"/>
      <c r="J114" s="319"/>
      <c r="K114" s="318" t="s">
        <v>289</v>
      </c>
      <c r="L114" s="318" t="s">
        <v>289</v>
      </c>
      <c r="M114" s="56" t="s">
        <v>289</v>
      </c>
      <c r="N114" s="321" t="s">
        <v>289</v>
      </c>
      <c r="O114" s="27"/>
      <c r="P114" s="27">
        <f>P115</f>
        <v>1549076.45</v>
      </c>
      <c r="Q114" s="27">
        <f>Q116</f>
        <v>3324981.63</v>
      </c>
      <c r="R114" s="27">
        <f>R116</f>
        <v>3717147.96</v>
      </c>
    </row>
    <row r="115" spans="1:18" s="7" customFormat="1" ht="25.5" customHeight="1" x14ac:dyDescent="0.2">
      <c r="A115" s="333" t="s">
        <v>90</v>
      </c>
      <c r="B115" s="333" t="s">
        <v>91</v>
      </c>
      <c r="C115" s="333" t="s">
        <v>92</v>
      </c>
      <c r="D115" s="281"/>
      <c r="E115" s="281"/>
      <c r="F115" s="289"/>
      <c r="G115" s="281"/>
      <c r="H115" s="286"/>
      <c r="I115" s="281"/>
      <c r="J115" s="281"/>
      <c r="K115" s="284" t="s">
        <v>529</v>
      </c>
      <c r="L115" s="284" t="s">
        <v>94</v>
      </c>
      <c r="M115" s="284" t="s">
        <v>658</v>
      </c>
      <c r="N115" s="23" t="s">
        <v>286</v>
      </c>
      <c r="O115" s="27"/>
      <c r="P115" s="27">
        <v>1549076.45</v>
      </c>
      <c r="Q115" s="27"/>
      <c r="R115" s="27"/>
    </row>
    <row r="116" spans="1:18" s="7" customFormat="1" ht="24.75" customHeight="1" x14ac:dyDescent="0.2">
      <c r="A116" s="334"/>
      <c r="B116" s="334"/>
      <c r="C116" s="334"/>
      <c r="D116" s="6" t="s">
        <v>93</v>
      </c>
      <c r="E116" s="6" t="s">
        <v>42</v>
      </c>
      <c r="F116" s="138" t="s">
        <v>517</v>
      </c>
      <c r="G116" s="138" t="s">
        <v>42</v>
      </c>
      <c r="H116" s="138"/>
      <c r="I116" s="6" t="s">
        <v>42</v>
      </c>
      <c r="J116" s="6" t="s">
        <v>21</v>
      </c>
      <c r="K116" s="23" t="s">
        <v>529</v>
      </c>
      <c r="L116" s="23" t="s">
        <v>94</v>
      </c>
      <c r="M116" s="23" t="s">
        <v>608</v>
      </c>
      <c r="N116" s="23" t="s">
        <v>286</v>
      </c>
      <c r="O116" s="27"/>
      <c r="P116" s="27"/>
      <c r="Q116" s="27">
        <v>3324981.63</v>
      </c>
      <c r="R116" s="27">
        <v>3717147.96</v>
      </c>
    </row>
    <row r="117" spans="1:18" s="7" customFormat="1" ht="30" customHeight="1" x14ac:dyDescent="0.2">
      <c r="A117" s="399" t="s">
        <v>95</v>
      </c>
      <c r="B117" s="333" t="s">
        <v>96</v>
      </c>
      <c r="C117" s="387" t="s">
        <v>97</v>
      </c>
      <c r="D117" s="333" t="s">
        <v>270</v>
      </c>
      <c r="E117" s="333" t="s">
        <v>271</v>
      </c>
      <c r="F117" s="333" t="s">
        <v>518</v>
      </c>
      <c r="G117" s="333" t="s">
        <v>42</v>
      </c>
      <c r="H117" s="333"/>
      <c r="I117" s="333" t="s">
        <v>42</v>
      </c>
      <c r="J117" s="333" t="s">
        <v>20</v>
      </c>
      <c r="K117" s="372" t="s">
        <v>529</v>
      </c>
      <c r="L117" s="23" t="s">
        <v>306</v>
      </c>
      <c r="M117" s="23" t="s">
        <v>289</v>
      </c>
      <c r="N117" s="23" t="s">
        <v>289</v>
      </c>
      <c r="O117" s="27">
        <f>SUM(O118:O122)</f>
        <v>7625418.0099999998</v>
      </c>
      <c r="P117" s="27">
        <f>SUM(P118:P122)</f>
        <v>1672344.69</v>
      </c>
      <c r="Q117" s="27">
        <f t="shared" ref="Q117:R117" si="9">SUM(Q118:Q122)</f>
        <v>1063829.79</v>
      </c>
      <c r="R117" s="27">
        <f t="shared" si="9"/>
        <v>8000000</v>
      </c>
    </row>
    <row r="118" spans="1:18" s="7" customFormat="1" ht="31.5" customHeight="1" x14ac:dyDescent="0.2">
      <c r="A118" s="399"/>
      <c r="B118" s="347"/>
      <c r="C118" s="388"/>
      <c r="D118" s="347"/>
      <c r="E118" s="347"/>
      <c r="F118" s="347"/>
      <c r="G118" s="347"/>
      <c r="H118" s="347"/>
      <c r="I118" s="347"/>
      <c r="J118" s="347"/>
      <c r="K118" s="378"/>
      <c r="L118" s="23" t="s">
        <v>305</v>
      </c>
      <c r="M118" s="23" t="s">
        <v>548</v>
      </c>
      <c r="N118" s="23" t="s">
        <v>286</v>
      </c>
      <c r="O118" s="27">
        <v>76557.600000000006</v>
      </c>
      <c r="P118" s="27">
        <v>76600</v>
      </c>
      <c r="Q118" s="27"/>
      <c r="R118" s="27"/>
    </row>
    <row r="119" spans="1:18" s="7" customFormat="1" ht="19.5" customHeight="1" x14ac:dyDescent="0.2">
      <c r="A119" s="399"/>
      <c r="B119" s="347"/>
      <c r="C119" s="388"/>
      <c r="D119" s="347"/>
      <c r="E119" s="347"/>
      <c r="F119" s="347"/>
      <c r="G119" s="347"/>
      <c r="H119" s="347"/>
      <c r="I119" s="347"/>
      <c r="J119" s="347"/>
      <c r="K119" s="378"/>
      <c r="L119" s="23" t="s">
        <v>138</v>
      </c>
      <c r="M119" s="23" t="s">
        <v>655</v>
      </c>
      <c r="N119" s="23" t="s">
        <v>286</v>
      </c>
      <c r="O119" s="27"/>
      <c r="P119" s="27">
        <v>1595744.69</v>
      </c>
      <c r="Q119" s="27">
        <v>1063829.79</v>
      </c>
      <c r="R119" s="27"/>
    </row>
    <row r="120" spans="1:18" s="7" customFormat="1" ht="31.5" hidden="1" customHeight="1" x14ac:dyDescent="0.2">
      <c r="A120" s="399"/>
      <c r="B120" s="347"/>
      <c r="C120" s="388"/>
      <c r="D120" s="347"/>
      <c r="E120" s="347"/>
      <c r="F120" s="347"/>
      <c r="G120" s="347"/>
      <c r="H120" s="347"/>
      <c r="I120" s="347"/>
      <c r="J120" s="347"/>
      <c r="K120" s="378"/>
      <c r="L120" s="23"/>
      <c r="M120" s="23"/>
      <c r="N120" s="23"/>
      <c r="O120" s="27"/>
      <c r="P120" s="27"/>
      <c r="Q120" s="27"/>
      <c r="R120" s="27"/>
    </row>
    <row r="121" spans="1:18" s="7" customFormat="1" ht="31.5" hidden="1" customHeight="1" x14ac:dyDescent="0.2">
      <c r="A121" s="399"/>
      <c r="B121" s="347"/>
      <c r="C121" s="388"/>
      <c r="D121" s="347"/>
      <c r="E121" s="347"/>
      <c r="F121" s="347"/>
      <c r="G121" s="347"/>
      <c r="H121" s="347"/>
      <c r="I121" s="347"/>
      <c r="J121" s="347"/>
      <c r="K121" s="378"/>
      <c r="L121" s="23" t="s">
        <v>98</v>
      </c>
      <c r="M121" s="23" t="s">
        <v>389</v>
      </c>
      <c r="N121" s="23" t="s">
        <v>286</v>
      </c>
      <c r="O121" s="27"/>
      <c r="P121" s="27"/>
      <c r="Q121" s="27"/>
      <c r="R121" s="27"/>
    </row>
    <row r="122" spans="1:18" s="7" customFormat="1" ht="32.25" customHeight="1" x14ac:dyDescent="0.2">
      <c r="A122" s="399"/>
      <c r="B122" s="334"/>
      <c r="C122" s="404"/>
      <c r="D122" s="334"/>
      <c r="E122" s="334"/>
      <c r="F122" s="334"/>
      <c r="G122" s="334"/>
      <c r="H122" s="334"/>
      <c r="I122" s="334"/>
      <c r="J122" s="334"/>
      <c r="K122" s="373"/>
      <c r="L122" s="23" t="s">
        <v>138</v>
      </c>
      <c r="M122" s="23" t="s">
        <v>549</v>
      </c>
      <c r="N122" s="23" t="s">
        <v>309</v>
      </c>
      <c r="O122" s="27">
        <v>7548860.4100000001</v>
      </c>
      <c r="P122" s="27"/>
      <c r="Q122" s="27"/>
      <c r="R122" s="27">
        <v>8000000</v>
      </c>
    </row>
    <row r="123" spans="1:18" s="7" customFormat="1" ht="23.25" customHeight="1" x14ac:dyDescent="0.2">
      <c r="A123" s="445" t="s">
        <v>99</v>
      </c>
      <c r="B123" s="333" t="s">
        <v>100</v>
      </c>
      <c r="C123" s="446" t="s">
        <v>101</v>
      </c>
      <c r="D123" s="333" t="s">
        <v>270</v>
      </c>
      <c r="E123" s="333" t="s">
        <v>271</v>
      </c>
      <c r="F123" s="333" t="s">
        <v>436</v>
      </c>
      <c r="G123" s="333" t="s">
        <v>42</v>
      </c>
      <c r="H123" s="333" t="s">
        <v>619</v>
      </c>
      <c r="I123" s="333" t="s">
        <v>42</v>
      </c>
      <c r="J123" s="333">
        <v>19</v>
      </c>
      <c r="K123" s="372" t="s">
        <v>529</v>
      </c>
      <c r="L123" s="24" t="s">
        <v>306</v>
      </c>
      <c r="M123" s="24" t="s">
        <v>289</v>
      </c>
      <c r="N123" s="24" t="s">
        <v>289</v>
      </c>
      <c r="O123" s="28">
        <f>O124+O125</f>
        <v>1223063.98</v>
      </c>
      <c r="P123" s="28">
        <f>P125+P124</f>
        <v>930231.6</v>
      </c>
      <c r="Q123" s="28">
        <f t="shared" ref="Q123:R123" si="10">Q125</f>
        <v>870231.6</v>
      </c>
      <c r="R123" s="28">
        <f t="shared" si="10"/>
        <v>870231.6</v>
      </c>
    </row>
    <row r="124" spans="1:18" s="7" customFormat="1" ht="21.75" customHeight="1" x14ac:dyDescent="0.2">
      <c r="A124" s="445"/>
      <c r="B124" s="347"/>
      <c r="C124" s="446"/>
      <c r="D124" s="347"/>
      <c r="E124" s="347"/>
      <c r="F124" s="347"/>
      <c r="G124" s="347"/>
      <c r="H124" s="347"/>
      <c r="I124" s="347"/>
      <c r="J124" s="347"/>
      <c r="K124" s="378"/>
      <c r="L124" s="23" t="s">
        <v>259</v>
      </c>
      <c r="M124" s="23" t="s">
        <v>550</v>
      </c>
      <c r="N124" s="23" t="s">
        <v>286</v>
      </c>
      <c r="O124" s="27">
        <v>62755.18</v>
      </c>
      <c r="P124" s="27">
        <v>60000</v>
      </c>
      <c r="Q124" s="27"/>
      <c r="R124" s="27"/>
    </row>
    <row r="125" spans="1:18" s="7" customFormat="1" ht="36" customHeight="1" x14ac:dyDescent="0.2">
      <c r="A125" s="445" t="s">
        <v>0</v>
      </c>
      <c r="B125" s="334"/>
      <c r="C125" s="446" t="s">
        <v>0</v>
      </c>
      <c r="D125" s="334"/>
      <c r="E125" s="334"/>
      <c r="F125" s="334"/>
      <c r="G125" s="334"/>
      <c r="H125" s="334"/>
      <c r="I125" s="334"/>
      <c r="J125" s="334"/>
      <c r="K125" s="373"/>
      <c r="L125" s="23" t="s">
        <v>102</v>
      </c>
      <c r="M125" s="23" t="s">
        <v>551</v>
      </c>
      <c r="N125" s="23" t="s">
        <v>292</v>
      </c>
      <c r="O125" s="27">
        <v>1160308.8</v>
      </c>
      <c r="P125" s="27">
        <v>870231.6</v>
      </c>
      <c r="Q125" s="27">
        <v>870231.6</v>
      </c>
      <c r="R125" s="27">
        <v>870231.6</v>
      </c>
    </row>
    <row r="126" spans="1:18" s="7" customFormat="1" ht="36.75" hidden="1" customHeight="1" x14ac:dyDescent="0.2">
      <c r="A126" s="265"/>
      <c r="B126" s="237"/>
      <c r="C126" s="232"/>
      <c r="D126" s="237"/>
      <c r="E126" s="237"/>
      <c r="F126" s="237"/>
      <c r="G126" s="237"/>
      <c r="H126" s="237"/>
      <c r="I126" s="237"/>
      <c r="J126" s="237"/>
      <c r="K126" s="246"/>
      <c r="L126" s="233"/>
      <c r="M126" s="23"/>
      <c r="N126" s="23"/>
      <c r="O126" s="27"/>
      <c r="P126" s="27"/>
      <c r="Q126" s="27"/>
      <c r="R126" s="27"/>
    </row>
    <row r="127" spans="1:18" s="7" customFormat="1" ht="26.25" customHeight="1" x14ac:dyDescent="0.2">
      <c r="A127" s="333" t="s">
        <v>103</v>
      </c>
      <c r="B127" s="333" t="s">
        <v>104</v>
      </c>
      <c r="C127" s="333" t="s">
        <v>105</v>
      </c>
      <c r="D127" s="333" t="s">
        <v>270</v>
      </c>
      <c r="E127" s="333" t="s">
        <v>271</v>
      </c>
      <c r="F127" s="333" t="s">
        <v>437</v>
      </c>
      <c r="G127" s="333" t="s">
        <v>42</v>
      </c>
      <c r="H127" s="333" t="s">
        <v>619</v>
      </c>
      <c r="I127" s="333" t="s">
        <v>42</v>
      </c>
      <c r="J127" s="333">
        <v>14</v>
      </c>
      <c r="K127" s="428" t="s">
        <v>529</v>
      </c>
      <c r="L127" s="428" t="s">
        <v>106</v>
      </c>
      <c r="M127" s="24" t="s">
        <v>289</v>
      </c>
      <c r="N127" s="24" t="s">
        <v>289</v>
      </c>
      <c r="O127" s="28">
        <f>O128+O129+O130+O132+O133</f>
        <v>4154389.16</v>
      </c>
      <c r="P127" s="28">
        <f>P128+P129+P130+P132+P133+P131</f>
        <v>3647900</v>
      </c>
      <c r="Q127" s="28">
        <f>Q128+Q129+Q130+Q132+Q133</f>
        <v>3374900</v>
      </c>
      <c r="R127" s="28">
        <f>R128+R129+R130+R132+R133</f>
        <v>3574900</v>
      </c>
    </row>
    <row r="128" spans="1:18" s="7" customFormat="1" ht="23.25" customHeight="1" x14ac:dyDescent="0.2">
      <c r="A128" s="347"/>
      <c r="B128" s="347"/>
      <c r="C128" s="347"/>
      <c r="D128" s="347"/>
      <c r="E128" s="347"/>
      <c r="F128" s="347"/>
      <c r="G128" s="347"/>
      <c r="H128" s="347"/>
      <c r="I128" s="347"/>
      <c r="J128" s="347"/>
      <c r="K128" s="429"/>
      <c r="L128" s="429"/>
      <c r="M128" s="344" t="s">
        <v>530</v>
      </c>
      <c r="N128" s="23" t="s">
        <v>25</v>
      </c>
      <c r="O128" s="27">
        <v>2319181.8199999998</v>
      </c>
      <c r="P128" s="27">
        <v>2344900</v>
      </c>
      <c r="Q128" s="27">
        <v>2344900</v>
      </c>
      <c r="R128" s="27">
        <v>2344900</v>
      </c>
    </row>
    <row r="129" spans="1:18" s="7" customFormat="1" ht="21" customHeight="1" x14ac:dyDescent="0.2">
      <c r="A129" s="347"/>
      <c r="B129" s="347"/>
      <c r="C129" s="347"/>
      <c r="D129" s="347"/>
      <c r="E129" s="347"/>
      <c r="F129" s="347"/>
      <c r="G129" s="347"/>
      <c r="H129" s="347"/>
      <c r="I129" s="347"/>
      <c r="J129" s="347"/>
      <c r="K129" s="429"/>
      <c r="L129" s="429"/>
      <c r="M129" s="345"/>
      <c r="N129" s="23" t="s">
        <v>27</v>
      </c>
      <c r="O129" s="27">
        <v>689520.91</v>
      </c>
      <c r="P129" s="27">
        <v>698000</v>
      </c>
      <c r="Q129" s="27">
        <v>683000</v>
      </c>
      <c r="R129" s="27">
        <v>683000</v>
      </c>
    </row>
    <row r="130" spans="1:18" s="7" customFormat="1" ht="21.75" customHeight="1" x14ac:dyDescent="0.2">
      <c r="A130" s="347"/>
      <c r="B130" s="347"/>
      <c r="C130" s="347"/>
      <c r="D130" s="347"/>
      <c r="E130" s="347"/>
      <c r="F130" s="347"/>
      <c r="G130" s="347"/>
      <c r="H130" s="347"/>
      <c r="I130" s="347"/>
      <c r="J130" s="347"/>
      <c r="K130" s="429"/>
      <c r="L130" s="429"/>
      <c r="M130" s="345"/>
      <c r="N130" s="23" t="s">
        <v>286</v>
      </c>
      <c r="O130" s="27">
        <v>1109686.43</v>
      </c>
      <c r="P130" s="27">
        <v>570000</v>
      </c>
      <c r="Q130" s="27">
        <v>347000</v>
      </c>
      <c r="R130" s="27">
        <v>547000</v>
      </c>
    </row>
    <row r="131" spans="1:18" s="7" customFormat="1" ht="23.25" hidden="1" customHeight="1" x14ac:dyDescent="0.2">
      <c r="A131" s="347"/>
      <c r="B131" s="347"/>
      <c r="C131" s="347"/>
      <c r="D131" s="347"/>
      <c r="E131" s="347"/>
      <c r="F131" s="347"/>
      <c r="G131" s="347"/>
      <c r="H131" s="347"/>
      <c r="I131" s="347"/>
      <c r="J131" s="347"/>
      <c r="K131" s="429"/>
      <c r="L131" s="429"/>
      <c r="M131" s="345"/>
      <c r="N131" s="23"/>
      <c r="O131" s="27"/>
      <c r="P131" s="27"/>
      <c r="Q131" s="27"/>
      <c r="R131" s="27"/>
    </row>
    <row r="132" spans="1:18" s="7" customFormat="1" ht="21" hidden="1" customHeight="1" x14ac:dyDescent="0.2">
      <c r="A132" s="347"/>
      <c r="B132" s="347"/>
      <c r="C132" s="347"/>
      <c r="D132" s="347"/>
      <c r="E132" s="347"/>
      <c r="F132" s="347"/>
      <c r="G132" s="347"/>
      <c r="H132" s="347"/>
      <c r="I132" s="347"/>
      <c r="J132" s="347"/>
      <c r="K132" s="429"/>
      <c r="L132" s="429"/>
      <c r="M132" s="346"/>
      <c r="N132" s="23"/>
      <c r="O132" s="27"/>
      <c r="P132" s="27"/>
      <c r="Q132" s="27"/>
      <c r="R132" s="27"/>
    </row>
    <row r="133" spans="1:18" s="7" customFormat="1" ht="21.75" customHeight="1" x14ac:dyDescent="0.2">
      <c r="A133" s="334"/>
      <c r="B133" s="334"/>
      <c r="C133" s="334"/>
      <c r="D133" s="334"/>
      <c r="E133" s="334"/>
      <c r="F133" s="334"/>
      <c r="G133" s="334"/>
      <c r="H133" s="334"/>
      <c r="I133" s="334"/>
      <c r="J133" s="334"/>
      <c r="K133" s="430"/>
      <c r="L133" s="430"/>
      <c r="M133" s="23" t="s">
        <v>552</v>
      </c>
      <c r="N133" s="23" t="s">
        <v>286</v>
      </c>
      <c r="O133" s="27">
        <v>36000</v>
      </c>
      <c r="P133" s="27">
        <v>35000</v>
      </c>
      <c r="Q133" s="27"/>
      <c r="R133" s="27"/>
    </row>
    <row r="134" spans="1:18" s="7" customFormat="1" ht="25.5" customHeight="1" x14ac:dyDescent="0.2">
      <c r="A134" s="333" t="s">
        <v>107</v>
      </c>
      <c r="B134" s="333" t="s">
        <v>108</v>
      </c>
      <c r="C134" s="333" t="s">
        <v>109</v>
      </c>
      <c r="D134" s="333" t="s">
        <v>110</v>
      </c>
      <c r="E134" s="333" t="s">
        <v>42</v>
      </c>
      <c r="F134" s="333" t="s">
        <v>519</v>
      </c>
      <c r="G134" s="333" t="s">
        <v>42</v>
      </c>
      <c r="H134" s="347" t="s">
        <v>619</v>
      </c>
      <c r="I134" s="333" t="s">
        <v>42</v>
      </c>
      <c r="J134" s="333" t="s">
        <v>9</v>
      </c>
      <c r="K134" s="344" t="s">
        <v>529</v>
      </c>
      <c r="L134" s="344" t="s">
        <v>111</v>
      </c>
      <c r="M134" s="7" t="s">
        <v>288</v>
      </c>
      <c r="N134" s="23" t="s">
        <v>289</v>
      </c>
      <c r="O134" s="27">
        <f>O136+O137+O138+O135</f>
        <v>5914006.6699999999</v>
      </c>
      <c r="P134" s="27">
        <f t="shared" ref="P134:R134" si="11">P136+P137+P138</f>
        <v>4474889.1500000004</v>
      </c>
      <c r="Q134" s="27">
        <f t="shared" si="11"/>
        <v>0</v>
      </c>
      <c r="R134" s="27">
        <f t="shared" si="11"/>
        <v>0</v>
      </c>
    </row>
    <row r="135" spans="1:18" s="7" customFormat="1" ht="28.5" hidden="1" customHeight="1" x14ac:dyDescent="0.2">
      <c r="A135" s="347"/>
      <c r="B135" s="347"/>
      <c r="C135" s="347"/>
      <c r="D135" s="347"/>
      <c r="E135" s="347"/>
      <c r="F135" s="347"/>
      <c r="G135" s="347"/>
      <c r="H135" s="347"/>
      <c r="I135" s="347"/>
      <c r="J135" s="347"/>
      <c r="K135" s="345"/>
      <c r="L135" s="345"/>
      <c r="N135" s="23"/>
      <c r="O135" s="27"/>
      <c r="P135" s="27"/>
      <c r="Q135" s="27"/>
      <c r="R135" s="27"/>
    </row>
    <row r="136" spans="1:18" s="7" customFormat="1" ht="27" customHeight="1" x14ac:dyDescent="0.2">
      <c r="A136" s="347"/>
      <c r="B136" s="347"/>
      <c r="C136" s="347"/>
      <c r="D136" s="347"/>
      <c r="E136" s="347"/>
      <c r="F136" s="347"/>
      <c r="G136" s="347"/>
      <c r="H136" s="347"/>
      <c r="I136" s="347"/>
      <c r="J136" s="347"/>
      <c r="K136" s="345"/>
      <c r="L136" s="345"/>
      <c r="M136" s="130" t="s">
        <v>553</v>
      </c>
      <c r="N136" s="23" t="s">
        <v>310</v>
      </c>
      <c r="O136" s="27">
        <v>5844214.6699999999</v>
      </c>
      <c r="P136" s="27">
        <v>4426173.1500000004</v>
      </c>
      <c r="Q136" s="27"/>
      <c r="R136" s="27"/>
    </row>
    <row r="137" spans="1:18" s="7" customFormat="1" ht="24" customHeight="1" x14ac:dyDescent="0.2">
      <c r="A137" s="347"/>
      <c r="B137" s="347"/>
      <c r="C137" s="347"/>
      <c r="D137" s="347"/>
      <c r="E137" s="347"/>
      <c r="F137" s="347"/>
      <c r="G137" s="347"/>
      <c r="H137" s="347"/>
      <c r="I137" s="347"/>
      <c r="J137" s="347"/>
      <c r="K137" s="345"/>
      <c r="L137" s="345"/>
      <c r="M137" s="344"/>
      <c r="N137" s="23" t="s">
        <v>293</v>
      </c>
      <c r="O137" s="27">
        <v>69792</v>
      </c>
      <c r="P137" s="27">
        <v>48716</v>
      </c>
      <c r="Q137" s="27"/>
      <c r="R137" s="27"/>
    </row>
    <row r="138" spans="1:18" s="7" customFormat="1" ht="36" hidden="1" customHeight="1" x14ac:dyDescent="0.2">
      <c r="A138" s="334"/>
      <c r="B138" s="334"/>
      <c r="C138" s="334"/>
      <c r="D138" s="334"/>
      <c r="E138" s="334"/>
      <c r="F138" s="334"/>
      <c r="G138" s="334"/>
      <c r="H138" s="347"/>
      <c r="I138" s="334"/>
      <c r="J138" s="334"/>
      <c r="K138" s="346"/>
      <c r="L138" s="346"/>
      <c r="M138" s="346"/>
      <c r="N138" s="23"/>
      <c r="O138" s="27"/>
      <c r="P138" s="27"/>
      <c r="Q138" s="27"/>
      <c r="R138" s="27"/>
    </row>
    <row r="139" spans="1:18" s="7" customFormat="1" ht="49.5" customHeight="1" x14ac:dyDescent="0.2">
      <c r="A139" s="15" t="s">
        <v>112</v>
      </c>
      <c r="B139" s="6" t="s">
        <v>113</v>
      </c>
      <c r="C139" s="6" t="s">
        <v>114</v>
      </c>
      <c r="D139" s="6" t="s">
        <v>270</v>
      </c>
      <c r="E139" s="6" t="s">
        <v>271</v>
      </c>
      <c r="F139" s="6" t="s">
        <v>0</v>
      </c>
      <c r="G139" s="6" t="s">
        <v>0</v>
      </c>
      <c r="H139" s="6" t="s">
        <v>0</v>
      </c>
      <c r="I139" s="6" t="s">
        <v>0</v>
      </c>
      <c r="J139" s="6" t="s">
        <v>0</v>
      </c>
      <c r="K139" s="23"/>
      <c r="L139" s="23"/>
      <c r="M139" s="23"/>
      <c r="N139" s="23"/>
      <c r="O139" s="3">
        <f>O140+O150</f>
        <v>18480083</v>
      </c>
      <c r="P139" s="3">
        <f>P140+P150</f>
        <v>21311000</v>
      </c>
      <c r="Q139" s="3">
        <f t="shared" ref="Q139:R139" si="12">Q140+Q150</f>
        <v>21311000</v>
      </c>
      <c r="R139" s="3">
        <f t="shared" si="12"/>
        <v>21311000</v>
      </c>
    </row>
    <row r="140" spans="1:18" s="7" customFormat="1" ht="21" customHeight="1" x14ac:dyDescent="0.2">
      <c r="A140" s="333" t="s">
        <v>115</v>
      </c>
      <c r="B140" s="333" t="s">
        <v>116</v>
      </c>
      <c r="C140" s="333" t="s">
        <v>117</v>
      </c>
      <c r="D140" s="333" t="s">
        <v>270</v>
      </c>
      <c r="E140" s="333" t="s">
        <v>271</v>
      </c>
      <c r="F140" s="333" t="s">
        <v>79</v>
      </c>
      <c r="G140" s="333" t="s">
        <v>42</v>
      </c>
      <c r="H140" s="347" t="s">
        <v>619</v>
      </c>
      <c r="I140" s="333" t="s">
        <v>42</v>
      </c>
      <c r="J140" s="333" t="s">
        <v>12</v>
      </c>
      <c r="K140" s="372" t="s">
        <v>529</v>
      </c>
      <c r="L140" s="372" t="s">
        <v>75</v>
      </c>
      <c r="M140" s="372" t="s">
        <v>596</v>
      </c>
      <c r="N140" s="23" t="s">
        <v>289</v>
      </c>
      <c r="O140" s="27">
        <f>O141+O142+O143</f>
        <v>16130300</v>
      </c>
      <c r="P140" s="27">
        <f t="shared" ref="P140:R140" si="13">P141+P142+P143</f>
        <v>18569000</v>
      </c>
      <c r="Q140" s="27">
        <f t="shared" si="13"/>
        <v>18569000</v>
      </c>
      <c r="R140" s="27">
        <f t="shared" si="13"/>
        <v>18569000</v>
      </c>
    </row>
    <row r="141" spans="1:18" s="7" customFormat="1" ht="10.5" hidden="1" customHeight="1" x14ac:dyDescent="0.2">
      <c r="A141" s="347"/>
      <c r="B141" s="347"/>
      <c r="C141" s="347"/>
      <c r="D141" s="347"/>
      <c r="E141" s="347"/>
      <c r="F141" s="347"/>
      <c r="G141" s="347"/>
      <c r="H141" s="347"/>
      <c r="I141" s="347"/>
      <c r="J141" s="347"/>
      <c r="K141" s="378"/>
      <c r="L141" s="378"/>
      <c r="M141" s="378"/>
      <c r="N141" s="23"/>
      <c r="O141" s="27"/>
      <c r="P141" s="27"/>
      <c r="Q141" s="27"/>
      <c r="R141" s="27"/>
    </row>
    <row r="142" spans="1:18" s="7" customFormat="1" ht="23.25" customHeight="1" x14ac:dyDescent="0.2">
      <c r="A142" s="347"/>
      <c r="B142" s="347"/>
      <c r="C142" s="347"/>
      <c r="D142" s="347"/>
      <c r="E142" s="347"/>
      <c r="F142" s="347"/>
      <c r="G142" s="347"/>
      <c r="H142" s="347"/>
      <c r="I142" s="347"/>
      <c r="J142" s="347"/>
      <c r="K142" s="378"/>
      <c r="L142" s="378"/>
      <c r="M142" s="378"/>
      <c r="N142" s="23" t="s">
        <v>297</v>
      </c>
      <c r="O142" s="27">
        <v>16130300</v>
      </c>
      <c r="P142" s="27">
        <v>18569000</v>
      </c>
      <c r="Q142" s="27">
        <v>18569000</v>
      </c>
      <c r="R142" s="27">
        <v>18569000</v>
      </c>
    </row>
    <row r="143" spans="1:18" s="7" customFormat="1" ht="20.25" hidden="1" customHeight="1" x14ac:dyDescent="0.2">
      <c r="A143" s="334"/>
      <c r="B143" s="334"/>
      <c r="C143" s="334"/>
      <c r="D143" s="334"/>
      <c r="E143" s="334"/>
      <c r="F143" s="334"/>
      <c r="G143" s="334"/>
      <c r="H143" s="347"/>
      <c r="I143" s="334"/>
      <c r="J143" s="334"/>
      <c r="K143" s="373"/>
      <c r="L143" s="373"/>
      <c r="M143" s="373"/>
      <c r="N143" s="23"/>
      <c r="O143" s="27"/>
      <c r="P143" s="27"/>
      <c r="Q143" s="27"/>
      <c r="R143" s="27"/>
    </row>
    <row r="144" spans="1:18" s="7" customFormat="1" ht="1.5" hidden="1" customHeight="1" x14ac:dyDescent="0.2">
      <c r="A144" s="333" t="s">
        <v>118</v>
      </c>
      <c r="B144" s="6" t="s">
        <v>119</v>
      </c>
      <c r="C144" s="6" t="s">
        <v>86</v>
      </c>
      <c r="D144" s="6" t="s">
        <v>270</v>
      </c>
      <c r="E144" s="6" t="s">
        <v>271</v>
      </c>
      <c r="F144" s="6" t="s">
        <v>0</v>
      </c>
      <c r="G144" s="6" t="s">
        <v>0</v>
      </c>
      <c r="H144" s="138" t="s">
        <v>505</v>
      </c>
      <c r="I144" s="6" t="s">
        <v>42</v>
      </c>
      <c r="J144" s="6" t="s">
        <v>6</v>
      </c>
      <c r="K144" s="23" t="s">
        <v>289</v>
      </c>
      <c r="L144" s="23" t="s">
        <v>289</v>
      </c>
      <c r="M144" s="23" t="s">
        <v>289</v>
      </c>
      <c r="N144" s="23" t="s">
        <v>289</v>
      </c>
      <c r="O144" s="27"/>
      <c r="P144" s="27"/>
      <c r="Q144" s="27"/>
      <c r="R144" s="27"/>
    </row>
    <row r="145" spans="1:18" s="7" customFormat="1" ht="24.75" hidden="1" customHeight="1" x14ac:dyDescent="0.2">
      <c r="A145" s="347"/>
      <c r="B145" s="34"/>
      <c r="C145" s="34"/>
      <c r="D145" s="36"/>
      <c r="E145" s="36"/>
      <c r="F145" s="36"/>
      <c r="G145" s="36"/>
      <c r="H145" s="36"/>
      <c r="I145" s="36"/>
      <c r="J145" s="36"/>
      <c r="K145" s="32" t="s">
        <v>290</v>
      </c>
      <c r="L145" s="344" t="s">
        <v>120</v>
      </c>
      <c r="M145" s="134" t="s">
        <v>403</v>
      </c>
      <c r="N145" s="23" t="s">
        <v>286</v>
      </c>
      <c r="O145" s="27"/>
      <c r="P145" s="27"/>
      <c r="Q145" s="27"/>
      <c r="R145" s="27"/>
    </row>
    <row r="146" spans="1:18" s="7" customFormat="1" ht="24.75" hidden="1" customHeight="1" x14ac:dyDescent="0.2">
      <c r="A146" s="334"/>
      <c r="B146" s="34"/>
      <c r="C146" s="34"/>
      <c r="D146" s="36"/>
      <c r="E146" s="36"/>
      <c r="F146" s="36"/>
      <c r="G146" s="36"/>
      <c r="H146" s="94"/>
      <c r="I146" s="36"/>
      <c r="J146" s="36"/>
      <c r="K146" s="32" t="s">
        <v>312</v>
      </c>
      <c r="L146" s="346"/>
      <c r="M146" s="134" t="s">
        <v>311</v>
      </c>
      <c r="N146" s="23" t="s">
        <v>286</v>
      </c>
      <c r="O146" s="27"/>
      <c r="P146" s="27"/>
      <c r="Q146" s="27"/>
      <c r="R146" s="27"/>
    </row>
    <row r="147" spans="1:18" s="109" customFormat="1" ht="99" hidden="1" customHeight="1" x14ac:dyDescent="0.2">
      <c r="A147" s="418" t="s">
        <v>121</v>
      </c>
      <c r="B147" s="339" t="s">
        <v>122</v>
      </c>
      <c r="C147" s="339" t="s">
        <v>123</v>
      </c>
      <c r="D147" s="339" t="s">
        <v>270</v>
      </c>
      <c r="E147" s="339" t="s">
        <v>271</v>
      </c>
      <c r="F147" s="339" t="s">
        <v>502</v>
      </c>
      <c r="G147" s="351" t="s">
        <v>42</v>
      </c>
      <c r="H147" s="127" t="s">
        <v>474</v>
      </c>
      <c r="I147" s="354" t="s">
        <v>42</v>
      </c>
      <c r="J147" s="339" t="s">
        <v>16</v>
      </c>
      <c r="K147" s="344" t="s">
        <v>285</v>
      </c>
      <c r="L147" s="344" t="s">
        <v>86</v>
      </c>
      <c r="M147" s="344" t="s">
        <v>336</v>
      </c>
      <c r="N147" s="37" t="s">
        <v>26</v>
      </c>
      <c r="O147" s="38"/>
      <c r="P147" s="38"/>
      <c r="Q147" s="38"/>
      <c r="R147" s="38"/>
    </row>
    <row r="148" spans="1:18" s="109" customFormat="1" ht="142.5" hidden="1" customHeight="1" x14ac:dyDescent="0.2">
      <c r="A148" s="419"/>
      <c r="B148" s="353"/>
      <c r="C148" s="353"/>
      <c r="D148" s="353"/>
      <c r="E148" s="353"/>
      <c r="F148" s="353"/>
      <c r="G148" s="352"/>
      <c r="H148" s="127" t="s">
        <v>503</v>
      </c>
      <c r="I148" s="355"/>
      <c r="J148" s="353"/>
      <c r="K148" s="346"/>
      <c r="L148" s="346"/>
      <c r="M148" s="346"/>
      <c r="N148" s="37" t="s">
        <v>286</v>
      </c>
      <c r="O148" s="38"/>
      <c r="P148" s="38"/>
      <c r="Q148" s="38"/>
      <c r="R148" s="38"/>
    </row>
    <row r="149" spans="1:18" s="109" customFormat="1" ht="253.5" hidden="1" customHeight="1" x14ac:dyDescent="0.2">
      <c r="A149" s="107" t="s">
        <v>124</v>
      </c>
      <c r="B149" s="88" t="s">
        <v>125</v>
      </c>
      <c r="C149" s="88" t="s">
        <v>126</v>
      </c>
      <c r="D149" s="88" t="s">
        <v>270</v>
      </c>
      <c r="E149" s="88" t="s">
        <v>271</v>
      </c>
      <c r="F149" s="88" t="s">
        <v>439</v>
      </c>
      <c r="G149" s="88" t="s">
        <v>42</v>
      </c>
      <c r="H149" s="99" t="s">
        <v>504</v>
      </c>
      <c r="I149" s="88" t="s">
        <v>42</v>
      </c>
      <c r="J149" s="88" t="s">
        <v>6</v>
      </c>
      <c r="K149" s="37" t="s">
        <v>285</v>
      </c>
      <c r="L149" s="37" t="s">
        <v>127</v>
      </c>
      <c r="M149" s="37" t="s">
        <v>404</v>
      </c>
      <c r="N149" s="37" t="s">
        <v>286</v>
      </c>
      <c r="O149" s="38"/>
      <c r="P149" s="38"/>
      <c r="Q149" s="38"/>
      <c r="R149" s="38"/>
    </row>
    <row r="150" spans="1:18" s="109" customFormat="1" ht="61.5" customHeight="1" x14ac:dyDescent="0.2">
      <c r="A150" s="107" t="s">
        <v>616</v>
      </c>
      <c r="B150" s="88" t="s">
        <v>598</v>
      </c>
      <c r="C150" s="222">
        <v>1118</v>
      </c>
      <c r="D150" s="222"/>
      <c r="E150" s="222" t="s">
        <v>271</v>
      </c>
      <c r="F150" s="222"/>
      <c r="G150" s="222"/>
      <c r="H150" s="356" t="s">
        <v>619</v>
      </c>
      <c r="I150" s="222"/>
      <c r="J150" s="88"/>
      <c r="K150" s="37" t="s">
        <v>529</v>
      </c>
      <c r="L150" s="37" t="s">
        <v>75</v>
      </c>
      <c r="M150" s="37" t="s">
        <v>597</v>
      </c>
      <c r="N150" s="37" t="s">
        <v>297</v>
      </c>
      <c r="O150" s="38">
        <v>2349783</v>
      </c>
      <c r="P150" s="38">
        <v>2742000</v>
      </c>
      <c r="Q150" s="38">
        <v>2742000</v>
      </c>
      <c r="R150" s="38">
        <v>2742000</v>
      </c>
    </row>
    <row r="151" spans="1:18" ht="62.25" customHeight="1" x14ac:dyDescent="0.2">
      <c r="A151" s="13" t="s">
        <v>128</v>
      </c>
      <c r="B151" s="1" t="s">
        <v>129</v>
      </c>
      <c r="C151" s="97" t="s">
        <v>130</v>
      </c>
      <c r="D151" s="97" t="s">
        <v>0</v>
      </c>
      <c r="E151" s="97" t="s">
        <v>0</v>
      </c>
      <c r="F151" s="75" t="s">
        <v>0</v>
      </c>
      <c r="G151" s="75" t="s">
        <v>0</v>
      </c>
      <c r="H151" s="353"/>
      <c r="I151" s="97" t="s">
        <v>0</v>
      </c>
      <c r="J151" s="1" t="s">
        <v>0</v>
      </c>
      <c r="K151" s="22"/>
      <c r="L151" s="22"/>
      <c r="M151" s="22"/>
      <c r="N151" s="22"/>
      <c r="O151" s="164">
        <f>O152+O202+O203+O204+O205+O234+O236+O237+O233</f>
        <v>54498786.210000001</v>
      </c>
      <c r="P151" s="164">
        <f>P152+P202+P203+P204+P205+P234+P236+P237+P153+P154+P155+P1</f>
        <v>53612969.799999997</v>
      </c>
      <c r="Q151" s="164">
        <f>Q152+Q202+Q203+Q204+Q205+Q234+Q236+Q237</f>
        <v>44956244.509999998</v>
      </c>
      <c r="R151" s="164">
        <f>R152+R202+R203+R204+R205+R234+R236+R237</f>
        <v>44743006.359999999</v>
      </c>
    </row>
    <row r="152" spans="1:18" s="7" customFormat="1" ht="20.25" customHeight="1" x14ac:dyDescent="0.2">
      <c r="A152" s="444" t="s">
        <v>131</v>
      </c>
      <c r="B152" s="351" t="s">
        <v>132</v>
      </c>
      <c r="C152" s="367" t="s">
        <v>133</v>
      </c>
      <c r="D152" s="335" t="s">
        <v>270</v>
      </c>
      <c r="E152" s="343" t="s">
        <v>42</v>
      </c>
      <c r="F152" s="335" t="s">
        <v>500</v>
      </c>
      <c r="G152" s="335" t="s">
        <v>42</v>
      </c>
      <c r="H152" s="96" t="s">
        <v>0</v>
      </c>
      <c r="I152" s="96" t="s">
        <v>0</v>
      </c>
      <c r="J152" s="401" t="s">
        <v>6</v>
      </c>
      <c r="K152" s="163" t="s">
        <v>482</v>
      </c>
      <c r="L152" s="163"/>
      <c r="M152" s="163"/>
      <c r="N152" s="123"/>
      <c r="O152" s="124">
        <f>SUM(O153:O200)</f>
        <v>13551665.350000001</v>
      </c>
      <c r="P152" s="124">
        <f>SUM(P153:P200)</f>
        <v>12675245</v>
      </c>
      <c r="Q152" s="124">
        <f>SUM(Q166:Q200)</f>
        <v>8410200</v>
      </c>
      <c r="R152" s="124">
        <f>SUM(R166:R200)</f>
        <v>8410200</v>
      </c>
    </row>
    <row r="153" spans="1:18" s="7" customFormat="1" ht="20.25" customHeight="1" x14ac:dyDescent="0.2">
      <c r="A153" s="444"/>
      <c r="B153" s="359"/>
      <c r="C153" s="367"/>
      <c r="D153" s="335"/>
      <c r="E153" s="343"/>
      <c r="F153" s="335"/>
      <c r="G153" s="335"/>
      <c r="H153" s="313"/>
      <c r="I153" s="313"/>
      <c r="J153" s="402"/>
      <c r="K153" s="251" t="s">
        <v>529</v>
      </c>
      <c r="L153" s="251" t="s">
        <v>127</v>
      </c>
      <c r="M153" s="163" t="s">
        <v>640</v>
      </c>
      <c r="N153" s="325" t="s">
        <v>316</v>
      </c>
      <c r="O153" s="28">
        <v>297368.67</v>
      </c>
      <c r="P153" s="28"/>
      <c r="Q153" s="124"/>
      <c r="R153" s="124"/>
    </row>
    <row r="154" spans="1:18" s="7" customFormat="1" ht="20.25" customHeight="1" x14ac:dyDescent="0.2">
      <c r="A154" s="444"/>
      <c r="B154" s="359"/>
      <c r="C154" s="367"/>
      <c r="D154" s="335"/>
      <c r="E154" s="343"/>
      <c r="F154" s="335"/>
      <c r="G154" s="335"/>
      <c r="H154" s="313"/>
      <c r="I154" s="313"/>
      <c r="J154" s="402"/>
      <c r="K154" s="251" t="s">
        <v>529</v>
      </c>
      <c r="L154" s="251" t="s">
        <v>127</v>
      </c>
      <c r="M154" s="163" t="s">
        <v>641</v>
      </c>
      <c r="N154" s="325" t="s">
        <v>316</v>
      </c>
      <c r="O154" s="28">
        <v>106003.09</v>
      </c>
      <c r="P154" s="28"/>
      <c r="Q154" s="124"/>
      <c r="R154" s="124"/>
    </row>
    <row r="155" spans="1:18" s="7" customFormat="1" ht="20.25" customHeight="1" x14ac:dyDescent="0.2">
      <c r="A155" s="444"/>
      <c r="B155" s="359"/>
      <c r="C155" s="367"/>
      <c r="D155" s="335"/>
      <c r="E155" s="343"/>
      <c r="F155" s="335"/>
      <c r="G155" s="335"/>
      <c r="H155" s="313"/>
      <c r="I155" s="313"/>
      <c r="J155" s="402"/>
      <c r="K155" s="251" t="s">
        <v>531</v>
      </c>
      <c r="L155" s="251" t="s">
        <v>66</v>
      </c>
      <c r="M155" s="163" t="s">
        <v>643</v>
      </c>
      <c r="N155" s="325" t="s">
        <v>316</v>
      </c>
      <c r="O155" s="28">
        <v>20058.240000000002</v>
      </c>
      <c r="P155" s="28"/>
      <c r="Q155" s="124"/>
      <c r="R155" s="124"/>
    </row>
    <row r="156" spans="1:18" s="7" customFormat="1" ht="20.25" customHeight="1" x14ac:dyDescent="0.2">
      <c r="A156" s="444"/>
      <c r="B156" s="359"/>
      <c r="C156" s="367"/>
      <c r="D156" s="335"/>
      <c r="E156" s="343"/>
      <c r="F156" s="335"/>
      <c r="G156" s="335"/>
      <c r="H156" s="313"/>
      <c r="I156" s="313"/>
      <c r="J156" s="402"/>
      <c r="K156" s="251" t="s">
        <v>531</v>
      </c>
      <c r="L156" s="251" t="s">
        <v>66</v>
      </c>
      <c r="M156" s="163" t="s">
        <v>649</v>
      </c>
      <c r="N156" s="325" t="s">
        <v>316</v>
      </c>
      <c r="O156" s="28">
        <v>7256.16</v>
      </c>
      <c r="P156" s="28"/>
      <c r="Q156" s="124"/>
      <c r="R156" s="124"/>
    </row>
    <row r="157" spans="1:18" s="7" customFormat="1" ht="20.25" customHeight="1" x14ac:dyDescent="0.2">
      <c r="A157" s="444"/>
      <c r="B157" s="359"/>
      <c r="C157" s="367"/>
      <c r="D157" s="335"/>
      <c r="E157" s="343"/>
      <c r="F157" s="335"/>
      <c r="G157" s="335"/>
      <c r="H157" s="313"/>
      <c r="I157" s="313"/>
      <c r="J157" s="402"/>
      <c r="K157" s="251" t="s">
        <v>574</v>
      </c>
      <c r="L157" s="251" t="s">
        <v>314</v>
      </c>
      <c r="M157" s="163" t="s">
        <v>644</v>
      </c>
      <c r="N157" s="325" t="s">
        <v>316</v>
      </c>
      <c r="O157" s="28">
        <v>6583.91</v>
      </c>
      <c r="P157" s="28"/>
      <c r="Q157" s="124"/>
      <c r="R157" s="124"/>
    </row>
    <row r="158" spans="1:18" s="7" customFormat="1" ht="20.25" customHeight="1" x14ac:dyDescent="0.2">
      <c r="A158" s="444"/>
      <c r="B158" s="359"/>
      <c r="C158" s="367"/>
      <c r="D158" s="335"/>
      <c r="E158" s="343"/>
      <c r="F158" s="335"/>
      <c r="G158" s="335"/>
      <c r="H158" s="313"/>
      <c r="I158" s="313"/>
      <c r="J158" s="402"/>
      <c r="K158" s="251" t="s">
        <v>574</v>
      </c>
      <c r="L158" s="251" t="s">
        <v>314</v>
      </c>
      <c r="M158" s="163" t="s">
        <v>646</v>
      </c>
      <c r="N158" s="314" t="s">
        <v>316</v>
      </c>
      <c r="O158" s="28">
        <v>2381.88</v>
      </c>
      <c r="P158" s="28"/>
      <c r="Q158" s="124"/>
      <c r="R158" s="124"/>
    </row>
    <row r="159" spans="1:18" s="7" customFormat="1" ht="20.25" customHeight="1" x14ac:dyDescent="0.2">
      <c r="A159" s="444"/>
      <c r="B159" s="359"/>
      <c r="C159" s="367"/>
      <c r="D159" s="335"/>
      <c r="E159" s="343"/>
      <c r="F159" s="335"/>
      <c r="G159" s="335"/>
      <c r="H159" s="313"/>
      <c r="I159" s="313"/>
      <c r="J159" s="402"/>
      <c r="K159" s="251" t="s">
        <v>575</v>
      </c>
      <c r="L159" s="251" t="s">
        <v>120</v>
      </c>
      <c r="M159" s="163" t="s">
        <v>644</v>
      </c>
      <c r="N159" s="314" t="s">
        <v>316</v>
      </c>
      <c r="O159" s="28">
        <v>9245.1299999999992</v>
      </c>
      <c r="P159" s="28"/>
      <c r="Q159" s="124"/>
      <c r="R159" s="124"/>
    </row>
    <row r="160" spans="1:18" s="7" customFormat="1" ht="20.25" customHeight="1" x14ac:dyDescent="0.2">
      <c r="A160" s="444"/>
      <c r="B160" s="359"/>
      <c r="C160" s="367"/>
      <c r="D160" s="335"/>
      <c r="E160" s="343"/>
      <c r="F160" s="335"/>
      <c r="G160" s="335"/>
      <c r="H160" s="313"/>
      <c r="I160" s="313"/>
      <c r="J160" s="402"/>
      <c r="K160" s="251" t="s">
        <v>575</v>
      </c>
      <c r="L160" s="251" t="s">
        <v>120</v>
      </c>
      <c r="M160" s="163" t="s">
        <v>646</v>
      </c>
      <c r="N160" s="314" t="s">
        <v>316</v>
      </c>
      <c r="O160" s="28">
        <v>3344.35</v>
      </c>
      <c r="P160" s="28"/>
      <c r="Q160" s="124"/>
      <c r="R160" s="124"/>
    </row>
    <row r="161" spans="1:18" s="7" customFormat="1" ht="20.25" customHeight="1" x14ac:dyDescent="0.2">
      <c r="A161" s="444"/>
      <c r="B161" s="359"/>
      <c r="C161" s="367"/>
      <c r="D161" s="335"/>
      <c r="E161" s="343"/>
      <c r="F161" s="335"/>
      <c r="G161" s="335"/>
      <c r="H161" s="313"/>
      <c r="I161" s="313"/>
      <c r="J161" s="402"/>
      <c r="K161" s="251" t="s">
        <v>555</v>
      </c>
      <c r="L161" s="251" t="s">
        <v>120</v>
      </c>
      <c r="M161" s="163" t="s">
        <v>650</v>
      </c>
      <c r="N161" s="314" t="s">
        <v>316</v>
      </c>
      <c r="O161" s="28">
        <v>27375.52</v>
      </c>
      <c r="P161" s="28"/>
      <c r="Q161" s="124"/>
      <c r="R161" s="124"/>
    </row>
    <row r="162" spans="1:18" s="7" customFormat="1" ht="20.25" customHeight="1" x14ac:dyDescent="0.2">
      <c r="A162" s="444"/>
      <c r="B162" s="359"/>
      <c r="C162" s="367"/>
      <c r="D162" s="335"/>
      <c r="E162" s="343"/>
      <c r="F162" s="335"/>
      <c r="G162" s="335"/>
      <c r="H162" s="313"/>
      <c r="I162" s="313"/>
      <c r="J162" s="402"/>
      <c r="K162" s="251" t="s">
        <v>555</v>
      </c>
      <c r="L162" s="251" t="s">
        <v>120</v>
      </c>
      <c r="M162" s="163" t="s">
        <v>651</v>
      </c>
      <c r="N162" s="314" t="s">
        <v>316</v>
      </c>
      <c r="O162" s="28">
        <v>75674.05</v>
      </c>
      <c r="P162" s="28"/>
      <c r="Q162" s="124"/>
      <c r="R162" s="124"/>
    </row>
    <row r="163" spans="1:18" s="7" customFormat="1" ht="20.25" customHeight="1" x14ac:dyDescent="0.2">
      <c r="A163" s="444"/>
      <c r="B163" s="359"/>
      <c r="C163" s="367"/>
      <c r="D163" s="335"/>
      <c r="E163" s="343"/>
      <c r="F163" s="335"/>
      <c r="G163" s="335"/>
      <c r="H163" s="298"/>
      <c r="I163" s="298"/>
      <c r="J163" s="402"/>
      <c r="K163" s="251" t="s">
        <v>529</v>
      </c>
      <c r="L163" s="251" t="s">
        <v>127</v>
      </c>
      <c r="M163" s="163" t="s">
        <v>626</v>
      </c>
      <c r="N163" s="314" t="s">
        <v>316</v>
      </c>
      <c r="O163" s="28">
        <v>148518.73000000001</v>
      </c>
      <c r="P163" s="28"/>
      <c r="Q163" s="124"/>
      <c r="R163" s="124"/>
    </row>
    <row r="164" spans="1:18" s="7" customFormat="1" ht="20.25" customHeight="1" x14ac:dyDescent="0.2">
      <c r="A164" s="444"/>
      <c r="B164" s="359"/>
      <c r="C164" s="367"/>
      <c r="D164" s="335"/>
      <c r="E164" s="343"/>
      <c r="F164" s="335"/>
      <c r="G164" s="335"/>
      <c r="H164" s="298"/>
      <c r="I164" s="298"/>
      <c r="J164" s="402"/>
      <c r="K164" s="251" t="s">
        <v>531</v>
      </c>
      <c r="L164" s="251" t="s">
        <v>66</v>
      </c>
      <c r="M164" s="163" t="s">
        <v>626</v>
      </c>
      <c r="N164" s="314" t="s">
        <v>316</v>
      </c>
      <c r="O164" s="28">
        <v>19496.21</v>
      </c>
      <c r="P164" s="28"/>
      <c r="Q164" s="124"/>
      <c r="R164" s="124"/>
    </row>
    <row r="165" spans="1:18" s="7" customFormat="1" ht="20.25" customHeight="1" x14ac:dyDescent="0.2">
      <c r="A165" s="444"/>
      <c r="B165" s="359"/>
      <c r="C165" s="367"/>
      <c r="D165" s="335"/>
      <c r="E165" s="343"/>
      <c r="F165" s="335"/>
      <c r="G165" s="335"/>
      <c r="H165" s="298"/>
      <c r="I165" s="298"/>
      <c r="J165" s="402"/>
      <c r="K165" s="251" t="s">
        <v>555</v>
      </c>
      <c r="L165" s="251" t="s">
        <v>120</v>
      </c>
      <c r="M165" s="163" t="s">
        <v>626</v>
      </c>
      <c r="N165" s="314" t="s">
        <v>316</v>
      </c>
      <c r="O165" s="28">
        <v>48133.06</v>
      </c>
      <c r="P165" s="28"/>
      <c r="Q165" s="124"/>
      <c r="R165" s="124"/>
    </row>
    <row r="166" spans="1:18" s="7" customFormat="1" ht="20.25" customHeight="1" x14ac:dyDescent="0.2">
      <c r="A166" s="444"/>
      <c r="B166" s="359"/>
      <c r="C166" s="367"/>
      <c r="D166" s="335"/>
      <c r="E166" s="343"/>
      <c r="F166" s="335"/>
      <c r="G166" s="335"/>
      <c r="H166" s="225"/>
      <c r="I166" s="225"/>
      <c r="J166" s="402"/>
      <c r="K166" s="251"/>
      <c r="L166" s="226" t="s">
        <v>127</v>
      </c>
      <c r="M166" s="228" t="s">
        <v>572</v>
      </c>
      <c r="N166" s="228" t="s">
        <v>29</v>
      </c>
      <c r="O166" s="28">
        <v>21700</v>
      </c>
      <c r="P166" s="28">
        <v>18800</v>
      </c>
      <c r="Q166" s="28">
        <v>18000</v>
      </c>
      <c r="R166" s="28">
        <v>18000</v>
      </c>
    </row>
    <row r="167" spans="1:18" s="7" customFormat="1" ht="27" customHeight="1" x14ac:dyDescent="0.2">
      <c r="A167" s="444"/>
      <c r="B167" s="359"/>
      <c r="C167" s="367"/>
      <c r="D167" s="335"/>
      <c r="E167" s="343"/>
      <c r="F167" s="335"/>
      <c r="G167" s="335"/>
      <c r="H167" s="343" t="s">
        <v>619</v>
      </c>
      <c r="I167" s="335" t="s">
        <v>42</v>
      </c>
      <c r="J167" s="402"/>
      <c r="K167" s="348" t="s">
        <v>529</v>
      </c>
      <c r="L167" s="59" t="s">
        <v>127</v>
      </c>
      <c r="M167" s="134" t="s">
        <v>572</v>
      </c>
      <c r="N167" s="32" t="s">
        <v>316</v>
      </c>
      <c r="O167" s="27">
        <v>415605.01</v>
      </c>
      <c r="P167" s="28">
        <v>394900</v>
      </c>
      <c r="Q167" s="28">
        <v>394900</v>
      </c>
      <c r="R167" s="28">
        <v>394900</v>
      </c>
    </row>
    <row r="168" spans="1:18" s="7" customFormat="1" ht="14.25" customHeight="1" x14ac:dyDescent="0.2">
      <c r="A168" s="444"/>
      <c r="B168" s="359"/>
      <c r="C168" s="367"/>
      <c r="D168" s="335"/>
      <c r="E168" s="343"/>
      <c r="F168" s="335"/>
      <c r="G168" s="335"/>
      <c r="H168" s="343"/>
      <c r="I168" s="335"/>
      <c r="J168" s="402"/>
      <c r="K168" s="349"/>
      <c r="L168" s="348" t="s">
        <v>127</v>
      </c>
      <c r="M168" s="363" t="s">
        <v>573</v>
      </c>
      <c r="N168" s="23" t="s">
        <v>29</v>
      </c>
      <c r="O168" s="27">
        <v>4700</v>
      </c>
      <c r="P168" s="27">
        <v>2000</v>
      </c>
      <c r="Q168" s="27">
        <v>10000</v>
      </c>
      <c r="R168" s="27">
        <v>10000</v>
      </c>
    </row>
    <row r="169" spans="1:18" s="7" customFormat="1" ht="14.25" customHeight="1" x14ac:dyDescent="0.2">
      <c r="A169" s="444"/>
      <c r="B169" s="359"/>
      <c r="C169" s="367"/>
      <c r="D169" s="335"/>
      <c r="E169" s="343"/>
      <c r="F169" s="335"/>
      <c r="G169" s="335"/>
      <c r="H169" s="343"/>
      <c r="I169" s="335"/>
      <c r="J169" s="402"/>
      <c r="K169" s="349"/>
      <c r="L169" s="349"/>
      <c r="M169" s="363"/>
      <c r="N169" s="23" t="s">
        <v>316</v>
      </c>
      <c r="O169" s="27">
        <v>4756976.42</v>
      </c>
      <c r="P169" s="27">
        <v>5160000</v>
      </c>
      <c r="Q169" s="27">
        <v>4660000</v>
      </c>
      <c r="R169" s="27">
        <v>4660000</v>
      </c>
    </row>
    <row r="170" spans="1:18" s="7" customFormat="1" ht="14.25" customHeight="1" x14ac:dyDescent="0.2">
      <c r="A170" s="444"/>
      <c r="B170" s="359"/>
      <c r="C170" s="367"/>
      <c r="D170" s="335"/>
      <c r="E170" s="343"/>
      <c r="F170" s="335"/>
      <c r="G170" s="335"/>
      <c r="H170" s="343"/>
      <c r="I170" s="335"/>
      <c r="J170" s="402"/>
      <c r="K170" s="349"/>
      <c r="L170" s="349"/>
      <c r="M170" s="363"/>
      <c r="N170" s="309" t="s">
        <v>639</v>
      </c>
      <c r="O170" s="40">
        <v>86978.62</v>
      </c>
      <c r="P170" s="40"/>
      <c r="Q170" s="40"/>
      <c r="R170" s="40"/>
    </row>
    <row r="171" spans="1:18" s="7" customFormat="1" ht="14.25" customHeight="1" x14ac:dyDescent="0.2">
      <c r="A171" s="444"/>
      <c r="B171" s="359"/>
      <c r="C171" s="367"/>
      <c r="D171" s="335"/>
      <c r="E171" s="343"/>
      <c r="F171" s="335"/>
      <c r="G171" s="335"/>
      <c r="H171" s="343"/>
      <c r="I171" s="335"/>
      <c r="J171" s="402"/>
      <c r="K171" s="349"/>
      <c r="L171" s="349"/>
      <c r="M171" s="363"/>
      <c r="N171" s="35" t="s">
        <v>286</v>
      </c>
      <c r="O171" s="40">
        <v>3463348.25</v>
      </c>
      <c r="P171" s="40">
        <v>2343900</v>
      </c>
      <c r="Q171" s="40">
        <v>403000</v>
      </c>
      <c r="R171" s="40">
        <v>403000</v>
      </c>
    </row>
    <row r="172" spans="1:18" s="7" customFormat="1" ht="14.25" customHeight="1" x14ac:dyDescent="0.2">
      <c r="A172" s="444"/>
      <c r="B172" s="359"/>
      <c r="C172" s="367"/>
      <c r="D172" s="335"/>
      <c r="E172" s="343"/>
      <c r="F172" s="335"/>
      <c r="G172" s="335"/>
      <c r="H172" s="343"/>
      <c r="I172" s="335"/>
      <c r="J172" s="402"/>
      <c r="K172" s="349"/>
      <c r="L172" s="349"/>
      <c r="M172" s="363"/>
      <c r="N172" s="35" t="s">
        <v>320</v>
      </c>
      <c r="O172" s="40">
        <v>1421197.58</v>
      </c>
      <c r="P172" s="40">
        <v>1870000</v>
      </c>
      <c r="Q172" s="40">
        <v>900000</v>
      </c>
      <c r="R172" s="40">
        <v>900000</v>
      </c>
    </row>
    <row r="173" spans="1:18" s="7" customFormat="1" ht="1.5" customHeight="1" x14ac:dyDescent="0.2">
      <c r="A173" s="444"/>
      <c r="B173" s="359"/>
      <c r="C173" s="367"/>
      <c r="D173" s="335"/>
      <c r="E173" s="343"/>
      <c r="F173" s="335"/>
      <c r="G173" s="335"/>
      <c r="H173" s="343"/>
      <c r="I173" s="335"/>
      <c r="J173" s="402"/>
      <c r="K173" s="349"/>
      <c r="L173" s="349"/>
      <c r="M173" s="363"/>
      <c r="N173" s="35"/>
      <c r="O173" s="40"/>
      <c r="P173" s="40"/>
      <c r="Q173" s="40"/>
      <c r="R173" s="40"/>
    </row>
    <row r="174" spans="1:18" s="7" customFormat="1" ht="14.25" customHeight="1" x14ac:dyDescent="0.2">
      <c r="A174" s="444"/>
      <c r="B174" s="359"/>
      <c r="C174" s="367"/>
      <c r="D174" s="335"/>
      <c r="E174" s="343"/>
      <c r="F174" s="335"/>
      <c r="G174" s="335"/>
      <c r="H174" s="343"/>
      <c r="I174" s="335"/>
      <c r="J174" s="402"/>
      <c r="K174" s="349"/>
      <c r="L174" s="349"/>
      <c r="M174" s="363"/>
      <c r="N174" s="35" t="s">
        <v>285</v>
      </c>
      <c r="O174" s="40"/>
      <c r="P174" s="40"/>
      <c r="Q174" s="40"/>
      <c r="R174" s="40"/>
    </row>
    <row r="175" spans="1:18" s="7" customFormat="1" ht="14.25" customHeight="1" x14ac:dyDescent="0.2">
      <c r="A175" s="444"/>
      <c r="B175" s="359"/>
      <c r="C175" s="367"/>
      <c r="D175" s="335"/>
      <c r="E175" s="343"/>
      <c r="F175" s="335"/>
      <c r="G175" s="335"/>
      <c r="H175" s="343"/>
      <c r="I175" s="335"/>
      <c r="J175" s="402"/>
      <c r="K175" s="349"/>
      <c r="L175" s="349"/>
      <c r="M175" s="363"/>
      <c r="N175" s="35" t="s">
        <v>293</v>
      </c>
      <c r="O175" s="40">
        <v>31700</v>
      </c>
      <c r="P175" s="40">
        <v>34000</v>
      </c>
      <c r="Q175" s="40"/>
      <c r="R175" s="40"/>
    </row>
    <row r="176" spans="1:18" s="7" customFormat="1" ht="14.25" customHeight="1" x14ac:dyDescent="0.2">
      <c r="A176" s="444"/>
      <c r="B176" s="359"/>
      <c r="C176" s="367"/>
      <c r="D176" s="335"/>
      <c r="E176" s="343"/>
      <c r="F176" s="335"/>
      <c r="G176" s="335"/>
      <c r="H176" s="343"/>
      <c r="I176" s="335"/>
      <c r="J176" s="402"/>
      <c r="K176" s="349"/>
      <c r="L176" s="349"/>
      <c r="M176" s="459"/>
      <c r="N176" s="277" t="s">
        <v>290</v>
      </c>
      <c r="O176" s="48"/>
      <c r="P176" s="48"/>
      <c r="Q176" s="48"/>
      <c r="R176" s="48"/>
    </row>
    <row r="177" spans="1:18" s="7" customFormat="1" ht="0.75" customHeight="1" x14ac:dyDescent="0.2">
      <c r="A177" s="444"/>
      <c r="B177" s="359"/>
      <c r="C177" s="367"/>
      <c r="D177" s="335"/>
      <c r="E177" s="343"/>
      <c r="F177" s="335"/>
      <c r="G177" s="335"/>
      <c r="H177" s="343"/>
      <c r="I177" s="335" t="s">
        <v>42</v>
      </c>
      <c r="J177" s="402"/>
      <c r="K177" s="349"/>
      <c r="L177" s="349"/>
      <c r="M177" s="274"/>
      <c r="N177" s="276"/>
      <c r="O177" s="43"/>
      <c r="P177" s="43"/>
      <c r="Q177" s="43"/>
      <c r="R177" s="43"/>
    </row>
    <row r="178" spans="1:18" s="7" customFormat="1" ht="26.25" hidden="1" customHeight="1" x14ac:dyDescent="0.2">
      <c r="A178" s="444"/>
      <c r="B178" s="359"/>
      <c r="C178" s="367"/>
      <c r="D178" s="335"/>
      <c r="E178" s="343"/>
      <c r="F178" s="335"/>
      <c r="G178" s="335"/>
      <c r="H178" s="343"/>
      <c r="I178" s="335"/>
      <c r="J178" s="402"/>
      <c r="K178" s="350"/>
      <c r="L178" s="350"/>
      <c r="M178" s="274"/>
      <c r="N178" s="276"/>
      <c r="O178" s="43"/>
      <c r="P178" s="43"/>
      <c r="Q178" s="43"/>
      <c r="R178" s="43"/>
    </row>
    <row r="179" spans="1:18" s="7" customFormat="1" ht="24.75" hidden="1" customHeight="1" x14ac:dyDescent="0.2">
      <c r="A179" s="444"/>
      <c r="B179" s="359"/>
      <c r="C179" s="367"/>
      <c r="D179" s="335"/>
      <c r="E179" s="343"/>
      <c r="F179" s="335"/>
      <c r="G179" s="335"/>
      <c r="H179" s="343"/>
      <c r="I179" s="335"/>
      <c r="J179" s="402"/>
      <c r="K179" s="241"/>
      <c r="L179" s="241"/>
      <c r="M179" s="274"/>
      <c r="N179" s="276"/>
      <c r="O179" s="43"/>
      <c r="P179" s="43"/>
      <c r="Q179" s="43"/>
      <c r="R179" s="43"/>
    </row>
    <row r="180" spans="1:18" s="7" customFormat="1" ht="26.25" hidden="1" customHeight="1" x14ac:dyDescent="0.2">
      <c r="A180" s="444"/>
      <c r="B180" s="359"/>
      <c r="C180" s="367"/>
      <c r="D180" s="335"/>
      <c r="E180" s="343"/>
      <c r="F180" s="335"/>
      <c r="G180" s="335"/>
      <c r="H180" s="343"/>
      <c r="I180" s="335"/>
      <c r="J180" s="402"/>
      <c r="K180" s="241"/>
      <c r="L180" s="241"/>
      <c r="M180" s="274"/>
      <c r="N180" s="276"/>
      <c r="O180" s="43"/>
      <c r="P180" s="43"/>
      <c r="Q180" s="43"/>
      <c r="R180" s="43"/>
    </row>
    <row r="181" spans="1:18" s="7" customFormat="1" ht="26.25" hidden="1" customHeight="1" x14ac:dyDescent="0.2">
      <c r="A181" s="444"/>
      <c r="B181" s="359"/>
      <c r="C181" s="367"/>
      <c r="D181" s="335"/>
      <c r="E181" s="343"/>
      <c r="F181" s="335"/>
      <c r="G181" s="335"/>
      <c r="H181" s="343"/>
      <c r="I181" s="335"/>
      <c r="J181" s="402"/>
      <c r="K181" s="241"/>
      <c r="L181" s="241"/>
      <c r="M181" s="264"/>
      <c r="N181" s="275"/>
      <c r="O181" s="256"/>
      <c r="P181" s="46"/>
      <c r="Q181" s="43"/>
      <c r="R181" s="43"/>
    </row>
    <row r="182" spans="1:18" s="7" customFormat="1" ht="26.25" hidden="1" customHeight="1" x14ac:dyDescent="0.2">
      <c r="A182" s="444"/>
      <c r="B182" s="359"/>
      <c r="C182" s="367"/>
      <c r="D182" s="335"/>
      <c r="E182" s="343"/>
      <c r="F182" s="335"/>
      <c r="G182" s="335"/>
      <c r="H182" s="343"/>
      <c r="I182" s="335"/>
      <c r="J182" s="402"/>
      <c r="K182" s="241"/>
      <c r="L182" s="241"/>
      <c r="M182" s="264"/>
      <c r="N182" s="243"/>
      <c r="O182" s="256"/>
      <c r="P182" s="43"/>
      <c r="Q182" s="43"/>
      <c r="R182" s="43"/>
    </row>
    <row r="183" spans="1:18" s="7" customFormat="1" ht="26.25" customHeight="1" x14ac:dyDescent="0.2">
      <c r="A183" s="444"/>
      <c r="B183" s="359"/>
      <c r="C183" s="367"/>
      <c r="D183" s="335"/>
      <c r="E183" s="343"/>
      <c r="F183" s="335"/>
      <c r="G183" s="335"/>
      <c r="H183" s="343"/>
      <c r="I183" s="335"/>
      <c r="J183" s="402"/>
      <c r="K183" s="348" t="s">
        <v>531</v>
      </c>
      <c r="L183" s="348" t="s">
        <v>66</v>
      </c>
      <c r="M183" s="348" t="s">
        <v>573</v>
      </c>
      <c r="N183" s="35" t="s">
        <v>316</v>
      </c>
      <c r="O183" s="65">
        <v>368632.65</v>
      </c>
      <c r="P183" s="43">
        <v>379945</v>
      </c>
      <c r="Q183" s="43">
        <v>349000</v>
      </c>
      <c r="R183" s="43">
        <v>349000</v>
      </c>
    </row>
    <row r="184" spans="1:18" s="7" customFormat="1" ht="26.25" customHeight="1" x14ac:dyDescent="0.2">
      <c r="A184" s="444"/>
      <c r="B184" s="359"/>
      <c r="C184" s="367"/>
      <c r="D184" s="307"/>
      <c r="E184" s="306"/>
      <c r="F184" s="335"/>
      <c r="G184" s="335"/>
      <c r="H184" s="306"/>
      <c r="I184" s="307"/>
      <c r="J184" s="402"/>
      <c r="K184" s="349"/>
      <c r="L184" s="349"/>
      <c r="M184" s="349"/>
      <c r="N184" s="308" t="s">
        <v>320</v>
      </c>
      <c r="O184" s="65">
        <v>182182.38</v>
      </c>
      <c r="P184" s="43">
        <v>185000</v>
      </c>
      <c r="Q184" s="43">
        <v>5000</v>
      </c>
      <c r="R184" s="43">
        <v>5000</v>
      </c>
    </row>
    <row r="185" spans="1:18" s="7" customFormat="1" ht="24" customHeight="1" x14ac:dyDescent="0.2">
      <c r="A185" s="444"/>
      <c r="B185" s="359"/>
      <c r="C185" s="367"/>
      <c r="D185" s="335" t="s">
        <v>134</v>
      </c>
      <c r="E185" s="343" t="s">
        <v>42</v>
      </c>
      <c r="F185" s="335"/>
      <c r="G185" s="335"/>
      <c r="H185" s="343"/>
      <c r="I185" s="335" t="s">
        <v>42</v>
      </c>
      <c r="J185" s="402"/>
      <c r="K185" s="349"/>
      <c r="L185" s="349"/>
      <c r="M185" s="350"/>
      <c r="N185" s="35" t="s">
        <v>286</v>
      </c>
      <c r="O185" s="65">
        <v>34895.68</v>
      </c>
      <c r="P185" s="43">
        <v>30000</v>
      </c>
      <c r="Q185" s="43">
        <v>25000</v>
      </c>
      <c r="R185" s="43">
        <v>25000</v>
      </c>
    </row>
    <row r="186" spans="1:18" s="7" customFormat="1" ht="13.5" hidden="1" customHeight="1" x14ac:dyDescent="0.2">
      <c r="A186" s="444"/>
      <c r="B186" s="359"/>
      <c r="C186" s="367"/>
      <c r="D186" s="335"/>
      <c r="E186" s="343"/>
      <c r="F186" s="335"/>
      <c r="G186" s="335"/>
      <c r="H186" s="343"/>
      <c r="I186" s="335"/>
      <c r="J186" s="402"/>
      <c r="K186" s="348" t="s">
        <v>555</v>
      </c>
      <c r="L186" s="348" t="s">
        <v>120</v>
      </c>
      <c r="M186" s="348"/>
      <c r="N186" s="35"/>
      <c r="O186" s="43"/>
      <c r="P186" s="43"/>
      <c r="Q186" s="43"/>
      <c r="R186" s="43"/>
    </row>
    <row r="187" spans="1:18" s="7" customFormat="1" ht="13.5" hidden="1" customHeight="1" x14ac:dyDescent="0.2">
      <c r="A187" s="444"/>
      <c r="B187" s="359"/>
      <c r="C187" s="367"/>
      <c r="D187" s="335"/>
      <c r="E187" s="343"/>
      <c r="F187" s="335"/>
      <c r="G187" s="335"/>
      <c r="H187" s="343"/>
      <c r="I187" s="335"/>
      <c r="J187" s="402"/>
      <c r="K187" s="349"/>
      <c r="L187" s="349"/>
      <c r="M187" s="349"/>
      <c r="N187" s="39"/>
      <c r="O187" s="43"/>
      <c r="P187" s="43"/>
      <c r="Q187" s="43"/>
      <c r="R187" s="43"/>
    </row>
    <row r="188" spans="1:18" s="7" customFormat="1" ht="13.5" hidden="1" customHeight="1" x14ac:dyDescent="0.2">
      <c r="A188" s="444"/>
      <c r="B188" s="359"/>
      <c r="C188" s="367"/>
      <c r="D188" s="335"/>
      <c r="E188" s="343"/>
      <c r="F188" s="335"/>
      <c r="G188" s="335"/>
      <c r="H188" s="343"/>
      <c r="I188" s="335"/>
      <c r="J188" s="402"/>
      <c r="K188" s="349"/>
      <c r="L188" s="349"/>
      <c r="M188" s="350"/>
      <c r="N188" s="35"/>
      <c r="O188" s="43"/>
      <c r="P188" s="43"/>
      <c r="Q188" s="43"/>
      <c r="R188" s="43"/>
    </row>
    <row r="189" spans="1:18" s="7" customFormat="1" ht="24" customHeight="1" x14ac:dyDescent="0.2">
      <c r="A189" s="444"/>
      <c r="B189" s="359"/>
      <c r="C189" s="367"/>
      <c r="D189" s="335"/>
      <c r="E189" s="343"/>
      <c r="F189" s="335"/>
      <c r="G189" s="335"/>
      <c r="H189" s="343"/>
      <c r="I189" s="335" t="s">
        <v>42</v>
      </c>
      <c r="J189" s="402"/>
      <c r="K189" s="349"/>
      <c r="L189" s="349"/>
      <c r="M189" s="60" t="s">
        <v>576</v>
      </c>
      <c r="N189" s="35" t="s">
        <v>316</v>
      </c>
      <c r="O189" s="43">
        <v>1285359.67</v>
      </c>
      <c r="P189" s="43">
        <v>1305300</v>
      </c>
      <c r="Q189" s="43">
        <v>1196000</v>
      </c>
      <c r="R189" s="43">
        <v>1196000</v>
      </c>
    </row>
    <row r="190" spans="1:18" s="7" customFormat="1" ht="24" customHeight="1" x14ac:dyDescent="0.2">
      <c r="A190" s="444"/>
      <c r="B190" s="359"/>
      <c r="C190" s="367"/>
      <c r="D190" s="335"/>
      <c r="E190" s="343"/>
      <c r="F190" s="335"/>
      <c r="G190" s="335"/>
      <c r="H190" s="343"/>
      <c r="I190" s="335"/>
      <c r="J190" s="402"/>
      <c r="K190" s="350"/>
      <c r="L190" s="350"/>
      <c r="M190" s="60" t="s">
        <v>576</v>
      </c>
      <c r="N190" s="35" t="s">
        <v>286</v>
      </c>
      <c r="O190" s="43">
        <v>316562.02</v>
      </c>
      <c r="P190" s="43">
        <v>552500</v>
      </c>
      <c r="Q190" s="43">
        <v>78400</v>
      </c>
      <c r="R190" s="43">
        <v>78400</v>
      </c>
    </row>
    <row r="191" spans="1:18" s="7" customFormat="1" ht="24" hidden="1" customHeight="1" x14ac:dyDescent="0.2">
      <c r="A191" s="444"/>
      <c r="B191" s="359"/>
      <c r="C191" s="367"/>
      <c r="D191" s="335"/>
      <c r="E191" s="343"/>
      <c r="F191" s="335"/>
      <c r="G191" s="335"/>
      <c r="H191" s="343"/>
      <c r="I191" s="335"/>
      <c r="J191" s="402"/>
      <c r="K191" s="242"/>
      <c r="L191" s="242"/>
      <c r="M191" s="60"/>
      <c r="N191" s="243"/>
      <c r="O191" s="43"/>
      <c r="P191" s="43"/>
      <c r="Q191" s="43"/>
      <c r="R191" s="43"/>
    </row>
    <row r="192" spans="1:18" s="7" customFormat="1" ht="24" hidden="1" customHeight="1" x14ac:dyDescent="0.2">
      <c r="A192" s="444"/>
      <c r="B192" s="359"/>
      <c r="C192" s="367"/>
      <c r="D192" s="335"/>
      <c r="E192" s="343"/>
      <c r="F192" s="335"/>
      <c r="G192" s="335"/>
      <c r="H192" s="343"/>
      <c r="I192" s="335"/>
      <c r="J192" s="402"/>
      <c r="K192" s="242"/>
      <c r="L192" s="242"/>
      <c r="M192" s="60"/>
      <c r="N192" s="243"/>
      <c r="O192" s="43"/>
      <c r="P192" s="43"/>
      <c r="Q192" s="43"/>
      <c r="R192" s="43"/>
    </row>
    <row r="193" spans="1:18" s="7" customFormat="1" ht="13.5" customHeight="1" x14ac:dyDescent="0.2">
      <c r="A193" s="444"/>
      <c r="B193" s="359"/>
      <c r="C193" s="367"/>
      <c r="D193" s="335"/>
      <c r="E193" s="343"/>
      <c r="F193" s="335"/>
      <c r="G193" s="335"/>
      <c r="H193" s="343"/>
      <c r="I193" s="335"/>
      <c r="J193" s="402"/>
      <c r="K193" s="363" t="s">
        <v>574</v>
      </c>
      <c r="L193" s="363" t="s">
        <v>314</v>
      </c>
      <c r="M193" s="363" t="s">
        <v>315</v>
      </c>
      <c r="N193" s="35" t="s">
        <v>316</v>
      </c>
      <c r="O193" s="43">
        <v>100228.01</v>
      </c>
      <c r="P193" s="43">
        <v>109300</v>
      </c>
      <c r="Q193" s="43">
        <v>109300</v>
      </c>
      <c r="R193" s="43">
        <v>109300</v>
      </c>
    </row>
    <row r="194" spans="1:18" s="7" customFormat="1" ht="11.25" customHeight="1" x14ac:dyDescent="0.2">
      <c r="A194" s="444"/>
      <c r="B194" s="359"/>
      <c r="C194" s="367"/>
      <c r="D194" s="335"/>
      <c r="E194" s="343"/>
      <c r="F194" s="335"/>
      <c r="G194" s="335"/>
      <c r="H194" s="343"/>
      <c r="I194" s="335"/>
      <c r="J194" s="402"/>
      <c r="K194" s="363"/>
      <c r="L194" s="363"/>
      <c r="M194" s="363"/>
      <c r="N194" s="35" t="s">
        <v>286</v>
      </c>
      <c r="O194" s="43">
        <v>45500</v>
      </c>
      <c r="P194" s="43">
        <v>38000</v>
      </c>
      <c r="Q194" s="43">
        <v>18000</v>
      </c>
      <c r="R194" s="43">
        <v>18000</v>
      </c>
    </row>
    <row r="195" spans="1:18" s="7" customFormat="1" ht="13.5" hidden="1" customHeight="1" x14ac:dyDescent="0.2">
      <c r="A195" s="444"/>
      <c r="B195" s="359"/>
      <c r="C195" s="367"/>
      <c r="D195" s="335"/>
      <c r="E195" s="343"/>
      <c r="F195" s="335"/>
      <c r="G195" s="335"/>
      <c r="H195" s="343"/>
      <c r="I195" s="335"/>
      <c r="J195" s="402"/>
      <c r="K195" s="240"/>
      <c r="L195" s="240"/>
      <c r="M195" s="240"/>
      <c r="N195" s="243"/>
      <c r="O195" s="43"/>
      <c r="P195" s="43"/>
      <c r="Q195" s="43"/>
      <c r="R195" s="43"/>
    </row>
    <row r="196" spans="1:18" s="7" customFormat="1" ht="13.5" hidden="1" customHeight="1" x14ac:dyDescent="0.2">
      <c r="A196" s="444"/>
      <c r="B196" s="359"/>
      <c r="C196" s="367"/>
      <c r="D196" s="335"/>
      <c r="E196" s="343"/>
      <c r="F196" s="335"/>
      <c r="G196" s="335"/>
      <c r="H196" s="343"/>
      <c r="I196" s="335"/>
      <c r="J196" s="402"/>
      <c r="K196" s="240"/>
      <c r="L196" s="240"/>
      <c r="M196" s="240"/>
      <c r="N196" s="243"/>
      <c r="O196" s="43"/>
      <c r="P196" s="43"/>
      <c r="Q196" s="43"/>
      <c r="R196" s="43"/>
    </row>
    <row r="197" spans="1:18" s="7" customFormat="1" ht="13.5" hidden="1" customHeight="1" x14ac:dyDescent="0.2">
      <c r="A197" s="444"/>
      <c r="B197" s="359"/>
      <c r="C197" s="367"/>
      <c r="D197" s="335"/>
      <c r="E197" s="343"/>
      <c r="F197" s="335"/>
      <c r="G197" s="335"/>
      <c r="H197" s="343"/>
      <c r="I197" s="335"/>
      <c r="J197" s="402"/>
      <c r="K197" s="240"/>
      <c r="L197" s="240"/>
      <c r="M197" s="240"/>
      <c r="N197" s="243"/>
      <c r="O197" s="43"/>
      <c r="P197" s="43"/>
      <c r="Q197" s="43"/>
      <c r="R197" s="43"/>
    </row>
    <row r="198" spans="1:18" s="7" customFormat="1" ht="13.5" hidden="1" customHeight="1" x14ac:dyDescent="0.2">
      <c r="A198" s="444"/>
      <c r="B198" s="359"/>
      <c r="C198" s="367"/>
      <c r="D198" s="335"/>
      <c r="E198" s="343"/>
      <c r="F198" s="335"/>
      <c r="G198" s="335"/>
      <c r="H198" s="343"/>
      <c r="I198" s="335"/>
      <c r="J198" s="402"/>
      <c r="K198" s="363" t="s">
        <v>575</v>
      </c>
      <c r="L198" s="363" t="s">
        <v>120</v>
      </c>
      <c r="M198" s="363" t="s">
        <v>315</v>
      </c>
      <c r="N198" s="35"/>
      <c r="O198" s="43"/>
      <c r="P198" s="43"/>
      <c r="Q198" s="43"/>
      <c r="R198" s="43"/>
    </row>
    <row r="199" spans="1:18" s="7" customFormat="1" ht="13.5" customHeight="1" x14ac:dyDescent="0.2">
      <c r="A199" s="444"/>
      <c r="B199" s="359"/>
      <c r="C199" s="367"/>
      <c r="D199" s="335"/>
      <c r="E199" s="343"/>
      <c r="F199" s="335"/>
      <c r="G199" s="335"/>
      <c r="H199" s="343"/>
      <c r="I199" s="335"/>
      <c r="J199" s="402"/>
      <c r="K199" s="363"/>
      <c r="L199" s="363"/>
      <c r="M199" s="363"/>
      <c r="N199" s="35" t="s">
        <v>316</v>
      </c>
      <c r="O199" s="43">
        <v>235660.06</v>
      </c>
      <c r="P199" s="43">
        <v>243600</v>
      </c>
      <c r="Q199" s="43">
        <v>243600</v>
      </c>
      <c r="R199" s="43">
        <v>243600</v>
      </c>
    </row>
    <row r="200" spans="1:18" s="7" customFormat="1" ht="13.5" customHeight="1" x14ac:dyDescent="0.2">
      <c r="A200" s="444"/>
      <c r="B200" s="352"/>
      <c r="C200" s="367"/>
      <c r="D200" s="335"/>
      <c r="E200" s="343"/>
      <c r="F200" s="335"/>
      <c r="G200" s="335"/>
      <c r="H200" s="343"/>
      <c r="I200" s="335"/>
      <c r="J200" s="456"/>
      <c r="K200" s="363"/>
      <c r="L200" s="363"/>
      <c r="M200" s="363"/>
      <c r="N200" s="35" t="s">
        <v>286</v>
      </c>
      <c r="O200" s="43">
        <v>9000</v>
      </c>
      <c r="P200" s="43">
        <v>8000</v>
      </c>
      <c r="Q200" s="43"/>
      <c r="R200" s="43"/>
    </row>
    <row r="201" spans="1:18" s="7" customFormat="1" ht="46.5" customHeight="1" x14ac:dyDescent="0.2">
      <c r="A201" s="5" t="s">
        <v>135</v>
      </c>
      <c r="B201" s="6" t="s">
        <v>136</v>
      </c>
      <c r="C201" s="95" t="s">
        <v>137</v>
      </c>
      <c r="D201" s="95" t="s">
        <v>270</v>
      </c>
      <c r="E201" s="95" t="s">
        <v>271</v>
      </c>
      <c r="F201" s="95" t="s">
        <v>499</v>
      </c>
      <c r="G201" s="95" t="s">
        <v>42</v>
      </c>
      <c r="H201" s="343" t="s">
        <v>619</v>
      </c>
      <c r="I201" s="95" t="s">
        <v>0</v>
      </c>
      <c r="J201" s="6" t="s">
        <v>20</v>
      </c>
      <c r="K201" s="23"/>
      <c r="L201" s="23"/>
      <c r="M201" s="23"/>
      <c r="N201" s="23"/>
      <c r="O201" s="27"/>
      <c r="P201" s="27"/>
      <c r="Q201" s="27"/>
      <c r="R201" s="27"/>
    </row>
    <row r="202" spans="1:18" s="7" customFormat="1" ht="93.75" customHeight="1" x14ac:dyDescent="0.2">
      <c r="A202" s="5" t="s">
        <v>139</v>
      </c>
      <c r="B202" s="6" t="s">
        <v>140</v>
      </c>
      <c r="C202" s="6" t="s">
        <v>141</v>
      </c>
      <c r="D202" s="6" t="s">
        <v>270</v>
      </c>
      <c r="E202" s="6" t="s">
        <v>271</v>
      </c>
      <c r="F202" s="6" t="s">
        <v>440</v>
      </c>
      <c r="G202" s="74" t="s">
        <v>42</v>
      </c>
      <c r="H202" s="343"/>
      <c r="I202" s="6" t="s">
        <v>0</v>
      </c>
      <c r="J202" s="6" t="s">
        <v>6</v>
      </c>
      <c r="K202" s="169" t="s">
        <v>529</v>
      </c>
      <c r="L202" s="169" t="s">
        <v>127</v>
      </c>
      <c r="M202" s="128" t="s">
        <v>577</v>
      </c>
      <c r="N202" s="30" t="s">
        <v>290</v>
      </c>
      <c r="O202" s="27">
        <v>84000</v>
      </c>
      <c r="P202" s="27">
        <v>84000</v>
      </c>
      <c r="Q202" s="27"/>
      <c r="R202" s="27"/>
    </row>
    <row r="203" spans="1:18" s="7" customFormat="1" ht="68.25" customHeight="1" x14ac:dyDescent="0.2">
      <c r="A203" s="333" t="s">
        <v>142</v>
      </c>
      <c r="B203" s="333" t="s">
        <v>143</v>
      </c>
      <c r="C203" s="333" t="s">
        <v>144</v>
      </c>
      <c r="D203" s="333" t="s">
        <v>145</v>
      </c>
      <c r="E203" s="333" t="s">
        <v>42</v>
      </c>
      <c r="F203" s="105"/>
      <c r="G203" s="105"/>
      <c r="H203" s="343"/>
      <c r="I203" s="333" t="s">
        <v>42</v>
      </c>
      <c r="J203" s="29" t="s">
        <v>6</v>
      </c>
      <c r="K203" s="172" t="s">
        <v>574</v>
      </c>
      <c r="L203" s="172" t="s">
        <v>314</v>
      </c>
      <c r="M203" s="128" t="s">
        <v>630</v>
      </c>
      <c r="N203" s="30" t="s">
        <v>286</v>
      </c>
      <c r="O203" s="27">
        <v>150000</v>
      </c>
      <c r="P203" s="27">
        <v>100000</v>
      </c>
      <c r="Q203" s="27"/>
      <c r="R203" s="27"/>
    </row>
    <row r="204" spans="1:18" s="7" customFormat="1" ht="68.25" customHeight="1" x14ac:dyDescent="0.2">
      <c r="A204" s="334"/>
      <c r="B204" s="334"/>
      <c r="C204" s="334"/>
      <c r="D204" s="334"/>
      <c r="E204" s="334"/>
      <c r="F204" s="105"/>
      <c r="G204" s="105"/>
      <c r="H204" s="343"/>
      <c r="I204" s="334"/>
      <c r="J204" s="29"/>
      <c r="K204" s="172" t="s">
        <v>529</v>
      </c>
      <c r="L204" s="172" t="s">
        <v>127</v>
      </c>
      <c r="M204" s="128" t="s">
        <v>578</v>
      </c>
      <c r="N204" s="30" t="s">
        <v>286</v>
      </c>
      <c r="O204" s="27">
        <v>150000</v>
      </c>
      <c r="P204" s="27">
        <v>150000</v>
      </c>
      <c r="Q204" s="27"/>
      <c r="R204" s="27"/>
    </row>
    <row r="205" spans="1:18" s="109" customFormat="1" ht="30.75" customHeight="1" x14ac:dyDescent="0.2">
      <c r="A205" s="444" t="s">
        <v>146</v>
      </c>
      <c r="B205" s="88" t="s">
        <v>147</v>
      </c>
      <c r="C205" s="436" t="s">
        <v>148</v>
      </c>
      <c r="D205" s="339" t="s">
        <v>270</v>
      </c>
      <c r="E205" s="339" t="s">
        <v>271</v>
      </c>
      <c r="F205" s="341" t="s">
        <v>451</v>
      </c>
      <c r="G205" s="339" t="s">
        <v>42</v>
      </c>
      <c r="H205" s="343"/>
      <c r="I205" s="336" t="s">
        <v>0</v>
      </c>
      <c r="J205" s="336" t="s">
        <v>6</v>
      </c>
      <c r="K205" s="218"/>
      <c r="L205" s="218"/>
      <c r="M205" s="302"/>
      <c r="N205" s="302"/>
      <c r="O205" s="119">
        <f>SUM(O206:O232)</f>
        <v>26658382.739999998</v>
      </c>
      <c r="P205" s="119">
        <f>SUM(P206:P232)</f>
        <v>25188500</v>
      </c>
      <c r="Q205" s="119">
        <f t="shared" ref="Q205:R205" si="14">SUM(Q219:Q232)</f>
        <v>24158500</v>
      </c>
      <c r="R205" s="119">
        <f t="shared" si="14"/>
        <v>24158500</v>
      </c>
    </row>
    <row r="206" spans="1:18" s="109" customFormat="1" ht="30.75" customHeight="1" x14ac:dyDescent="0.2">
      <c r="A206" s="444"/>
      <c r="B206" s="88"/>
      <c r="C206" s="436"/>
      <c r="D206" s="340"/>
      <c r="E206" s="340"/>
      <c r="F206" s="342"/>
      <c r="G206" s="340"/>
      <c r="H206" s="343"/>
      <c r="I206" s="338"/>
      <c r="J206" s="337"/>
      <c r="K206" s="315" t="s">
        <v>529</v>
      </c>
      <c r="L206" s="315" t="s">
        <v>127</v>
      </c>
      <c r="M206" s="315" t="s">
        <v>640</v>
      </c>
      <c r="N206" s="315" t="s">
        <v>28</v>
      </c>
      <c r="O206" s="110">
        <v>984699</v>
      </c>
      <c r="P206" s="110"/>
      <c r="Q206" s="119"/>
      <c r="R206" s="119"/>
    </row>
    <row r="207" spans="1:18" s="109" customFormat="1" ht="30.75" customHeight="1" x14ac:dyDescent="0.2">
      <c r="A207" s="444"/>
      <c r="B207" s="88"/>
      <c r="C207" s="436"/>
      <c r="D207" s="340"/>
      <c r="E207" s="340"/>
      <c r="F207" s="342"/>
      <c r="G207" s="340"/>
      <c r="H207" s="343"/>
      <c r="I207" s="338"/>
      <c r="J207" s="337"/>
      <c r="K207" s="323" t="s">
        <v>574</v>
      </c>
      <c r="L207" s="323" t="s">
        <v>314</v>
      </c>
      <c r="M207" s="323" t="s">
        <v>644</v>
      </c>
      <c r="N207" s="323" t="s">
        <v>28</v>
      </c>
      <c r="O207" s="324">
        <v>21801</v>
      </c>
      <c r="P207" s="110"/>
      <c r="Q207" s="119"/>
      <c r="R207" s="119"/>
    </row>
    <row r="208" spans="1:18" s="109" customFormat="1" ht="30.75" customHeight="1" x14ac:dyDescent="0.2">
      <c r="A208" s="444"/>
      <c r="B208" s="88"/>
      <c r="C208" s="436"/>
      <c r="D208" s="340"/>
      <c r="E208" s="340"/>
      <c r="F208" s="342"/>
      <c r="G208" s="340"/>
      <c r="H208" s="343"/>
      <c r="I208" s="338"/>
      <c r="J208" s="337"/>
      <c r="K208" s="323" t="s">
        <v>575</v>
      </c>
      <c r="L208" s="323" t="s">
        <v>120</v>
      </c>
      <c r="M208" s="323" t="s">
        <v>644</v>
      </c>
      <c r="N208" s="323" t="s">
        <v>28</v>
      </c>
      <c r="O208" s="324">
        <v>30613</v>
      </c>
      <c r="P208" s="110"/>
      <c r="Q208" s="119"/>
      <c r="R208" s="119"/>
    </row>
    <row r="209" spans="1:18" s="109" customFormat="1" ht="30.75" customHeight="1" x14ac:dyDescent="0.2">
      <c r="A209" s="444"/>
      <c r="B209" s="88"/>
      <c r="C209" s="436"/>
      <c r="D209" s="340"/>
      <c r="E209" s="340"/>
      <c r="F209" s="342"/>
      <c r="G209" s="340"/>
      <c r="H209" s="343"/>
      <c r="I209" s="338"/>
      <c r="J209" s="337"/>
      <c r="K209" s="323" t="s">
        <v>531</v>
      </c>
      <c r="L209" s="323" t="s">
        <v>66</v>
      </c>
      <c r="M209" s="323" t="s">
        <v>645</v>
      </c>
      <c r="N209" s="323" t="s">
        <v>28</v>
      </c>
      <c r="O209" s="324">
        <v>24027</v>
      </c>
      <c r="P209" s="110"/>
      <c r="Q209" s="119"/>
      <c r="R209" s="119"/>
    </row>
    <row r="210" spans="1:18" s="109" customFormat="1" ht="30.75" customHeight="1" x14ac:dyDescent="0.2">
      <c r="A210" s="444"/>
      <c r="B210" s="88"/>
      <c r="C210" s="436"/>
      <c r="D210" s="340"/>
      <c r="E210" s="340"/>
      <c r="F210" s="342"/>
      <c r="G210" s="340"/>
      <c r="H210" s="343"/>
      <c r="I210" s="338"/>
      <c r="J210" s="337"/>
      <c r="K210" s="323" t="s">
        <v>574</v>
      </c>
      <c r="L210" s="323" t="s">
        <v>314</v>
      </c>
      <c r="M210" s="323" t="s">
        <v>646</v>
      </c>
      <c r="N210" s="323" t="s">
        <v>28</v>
      </c>
      <c r="O210" s="324">
        <v>7887</v>
      </c>
      <c r="P210" s="110"/>
      <c r="Q210" s="119"/>
      <c r="R210" s="119"/>
    </row>
    <row r="211" spans="1:18" s="109" customFormat="1" ht="30.75" customHeight="1" x14ac:dyDescent="0.2">
      <c r="A211" s="444"/>
      <c r="B211" s="88"/>
      <c r="C211" s="436"/>
      <c r="D211" s="340"/>
      <c r="E211" s="340"/>
      <c r="F211" s="342"/>
      <c r="G211" s="340"/>
      <c r="H211" s="343"/>
      <c r="I211" s="338"/>
      <c r="J211" s="337"/>
      <c r="K211" s="323" t="s">
        <v>575</v>
      </c>
      <c r="L211" s="323" t="s">
        <v>120</v>
      </c>
      <c r="M211" s="323" t="s">
        <v>647</v>
      </c>
      <c r="N211" s="323" t="s">
        <v>28</v>
      </c>
      <c r="O211" s="324">
        <v>11074</v>
      </c>
      <c r="P211" s="110"/>
      <c r="Q211" s="119"/>
      <c r="R211" s="119"/>
    </row>
    <row r="212" spans="1:18" s="109" customFormat="1" ht="30.75" customHeight="1" x14ac:dyDescent="0.2">
      <c r="A212" s="444"/>
      <c r="B212" s="88"/>
      <c r="C212" s="436"/>
      <c r="D212" s="340"/>
      <c r="E212" s="340"/>
      <c r="F212" s="342"/>
      <c r="G212" s="340"/>
      <c r="H212" s="343"/>
      <c r="I212" s="338"/>
      <c r="J212" s="337"/>
      <c r="K212" s="323" t="s">
        <v>555</v>
      </c>
      <c r="L212" s="323" t="s">
        <v>120</v>
      </c>
      <c r="M212" s="323" t="s">
        <v>648</v>
      </c>
      <c r="N212" s="323" t="s">
        <v>28</v>
      </c>
      <c r="O212" s="324">
        <v>90652</v>
      </c>
      <c r="P212" s="110"/>
      <c r="Q212" s="119"/>
      <c r="R212" s="119"/>
    </row>
    <row r="213" spans="1:18" s="109" customFormat="1" ht="30.75" customHeight="1" x14ac:dyDescent="0.2">
      <c r="A213" s="444"/>
      <c r="B213" s="88"/>
      <c r="C213" s="436"/>
      <c r="D213" s="340"/>
      <c r="E213" s="340"/>
      <c r="F213" s="342"/>
      <c r="G213" s="340"/>
      <c r="H213" s="343"/>
      <c r="I213" s="338"/>
      <c r="J213" s="337"/>
      <c r="K213" s="323" t="s">
        <v>529</v>
      </c>
      <c r="L213" s="323" t="s">
        <v>127</v>
      </c>
      <c r="M213" s="323" t="s">
        <v>642</v>
      </c>
      <c r="N213" s="323" t="s">
        <v>28</v>
      </c>
      <c r="O213" s="324">
        <v>350999</v>
      </c>
      <c r="P213" s="110"/>
      <c r="Q213" s="119"/>
      <c r="R213" s="119"/>
    </row>
    <row r="214" spans="1:18" s="109" customFormat="1" ht="30.75" customHeight="1" x14ac:dyDescent="0.2">
      <c r="A214" s="444"/>
      <c r="B214" s="88"/>
      <c r="C214" s="436"/>
      <c r="D214" s="340"/>
      <c r="E214" s="340"/>
      <c r="F214" s="342"/>
      <c r="G214" s="340"/>
      <c r="H214" s="343"/>
      <c r="I214" s="338"/>
      <c r="J214" s="337"/>
      <c r="K214" s="323" t="s">
        <v>531</v>
      </c>
      <c r="L214" s="323" t="s">
        <v>66</v>
      </c>
      <c r="M214" s="323" t="s">
        <v>643</v>
      </c>
      <c r="N214" s="323" t="s">
        <v>28</v>
      </c>
      <c r="O214" s="324">
        <v>66418</v>
      </c>
      <c r="P214" s="110"/>
      <c r="Q214" s="119"/>
      <c r="R214" s="119"/>
    </row>
    <row r="215" spans="1:18" s="109" customFormat="1" ht="30.75" customHeight="1" x14ac:dyDescent="0.2">
      <c r="A215" s="444"/>
      <c r="B215" s="88"/>
      <c r="C215" s="436"/>
      <c r="D215" s="340"/>
      <c r="E215" s="340"/>
      <c r="F215" s="342"/>
      <c r="G215" s="340"/>
      <c r="H215" s="343"/>
      <c r="I215" s="338"/>
      <c r="J215" s="337"/>
      <c r="K215" s="323" t="s">
        <v>555</v>
      </c>
      <c r="L215" s="323" t="s">
        <v>120</v>
      </c>
      <c r="M215" s="323" t="s">
        <v>643</v>
      </c>
      <c r="N215" s="323" t="s">
        <v>28</v>
      </c>
      <c r="O215" s="324">
        <v>250589</v>
      </c>
      <c r="P215" s="110"/>
      <c r="Q215" s="119"/>
      <c r="R215" s="119"/>
    </row>
    <row r="216" spans="1:18" s="109" customFormat="1" ht="30.75" customHeight="1" x14ac:dyDescent="0.2">
      <c r="A216" s="444"/>
      <c r="B216" s="88"/>
      <c r="C216" s="436"/>
      <c r="D216" s="340"/>
      <c r="E216" s="340"/>
      <c r="F216" s="342"/>
      <c r="G216" s="340"/>
      <c r="H216" s="343"/>
      <c r="I216" s="338"/>
      <c r="J216" s="337"/>
      <c r="K216" s="301" t="s">
        <v>529</v>
      </c>
      <c r="L216" s="301" t="s">
        <v>127</v>
      </c>
      <c r="M216" s="301" t="s">
        <v>626</v>
      </c>
      <c r="N216" s="301" t="s">
        <v>28</v>
      </c>
      <c r="O216" s="110">
        <v>491784</v>
      </c>
      <c r="P216" s="110"/>
      <c r="Q216" s="119"/>
      <c r="R216" s="119"/>
    </row>
    <row r="217" spans="1:18" s="109" customFormat="1" ht="30.75" customHeight="1" x14ac:dyDescent="0.2">
      <c r="A217" s="444"/>
      <c r="B217" s="88"/>
      <c r="C217" s="436"/>
      <c r="D217" s="340"/>
      <c r="E217" s="340"/>
      <c r="F217" s="342"/>
      <c r="G217" s="340"/>
      <c r="H217" s="343"/>
      <c r="I217" s="338"/>
      <c r="J217" s="337"/>
      <c r="K217" s="301" t="s">
        <v>531</v>
      </c>
      <c r="L217" s="301" t="s">
        <v>66</v>
      </c>
      <c r="M217" s="301" t="s">
        <v>626</v>
      </c>
      <c r="N217" s="301" t="s">
        <v>28</v>
      </c>
      <c r="O217" s="110">
        <v>64557</v>
      </c>
      <c r="P217" s="110"/>
      <c r="Q217" s="119"/>
      <c r="R217" s="119"/>
    </row>
    <row r="218" spans="1:18" s="109" customFormat="1" ht="30.75" customHeight="1" x14ac:dyDescent="0.2">
      <c r="A218" s="444"/>
      <c r="B218" s="88"/>
      <c r="C218" s="436"/>
      <c r="D218" s="340"/>
      <c r="E218" s="340"/>
      <c r="F218" s="342"/>
      <c r="G218" s="340"/>
      <c r="H218" s="343"/>
      <c r="I218" s="338"/>
      <c r="J218" s="337"/>
      <c r="K218" s="301" t="s">
        <v>555</v>
      </c>
      <c r="L218" s="301" t="s">
        <v>120</v>
      </c>
      <c r="M218" s="301" t="s">
        <v>626</v>
      </c>
      <c r="N218" s="301" t="s">
        <v>28</v>
      </c>
      <c r="O218" s="110">
        <v>24027</v>
      </c>
      <c r="P218" s="110"/>
      <c r="Q218" s="119"/>
      <c r="R218" s="119"/>
    </row>
    <row r="219" spans="1:18" s="109" customFormat="1" ht="25.5" customHeight="1" x14ac:dyDescent="0.2">
      <c r="A219" s="444"/>
      <c r="B219" s="88"/>
      <c r="C219" s="436"/>
      <c r="D219" s="340"/>
      <c r="E219" s="340"/>
      <c r="F219" s="342"/>
      <c r="G219" s="340"/>
      <c r="H219" s="343"/>
      <c r="I219" s="338"/>
      <c r="J219" s="337"/>
      <c r="K219" s="300" t="s">
        <v>529</v>
      </c>
      <c r="L219" s="300" t="s">
        <v>127</v>
      </c>
      <c r="M219" s="303" t="s">
        <v>580</v>
      </c>
      <c r="N219" s="299" t="s">
        <v>28</v>
      </c>
      <c r="O219" s="110">
        <v>1380175.54</v>
      </c>
      <c r="P219" s="38">
        <v>1311600</v>
      </c>
      <c r="Q219" s="38">
        <v>1311600</v>
      </c>
      <c r="R219" s="38">
        <v>1311600</v>
      </c>
    </row>
    <row r="220" spans="1:18" s="109" customFormat="1" ht="25.5" customHeight="1" x14ac:dyDescent="0.2">
      <c r="A220" s="444"/>
      <c r="B220" s="88"/>
      <c r="C220" s="436"/>
      <c r="D220" s="340"/>
      <c r="E220" s="340"/>
      <c r="F220" s="342"/>
      <c r="G220" s="340"/>
      <c r="H220" s="343"/>
      <c r="I220" s="338"/>
      <c r="J220" s="338"/>
      <c r="K220" s="230" t="s">
        <v>529</v>
      </c>
      <c r="L220" s="171" t="s">
        <v>127</v>
      </c>
      <c r="M220" s="130" t="s">
        <v>581</v>
      </c>
      <c r="N220" s="37" t="s">
        <v>28</v>
      </c>
      <c r="O220" s="110">
        <v>16033398.710000001</v>
      </c>
      <c r="P220" s="113">
        <v>17034100</v>
      </c>
      <c r="Q220" s="113">
        <v>16234100</v>
      </c>
      <c r="R220" s="113">
        <v>16234100</v>
      </c>
    </row>
    <row r="221" spans="1:18" s="109" customFormat="1" ht="25.5" customHeight="1" x14ac:dyDescent="0.2">
      <c r="A221" s="444"/>
      <c r="B221" s="88"/>
      <c r="C221" s="436"/>
      <c r="D221" s="340"/>
      <c r="E221" s="340"/>
      <c r="F221" s="342"/>
      <c r="G221" s="340"/>
      <c r="H221" s="343"/>
      <c r="I221" s="338"/>
      <c r="J221" s="338"/>
      <c r="K221" s="230" t="s">
        <v>555</v>
      </c>
      <c r="L221" s="171" t="s">
        <v>120</v>
      </c>
      <c r="M221" s="129" t="s">
        <v>626</v>
      </c>
      <c r="N221" s="108" t="s">
        <v>28</v>
      </c>
      <c r="O221" s="110">
        <v>159381</v>
      </c>
      <c r="P221" s="115"/>
      <c r="Q221" s="115"/>
      <c r="R221" s="115"/>
    </row>
    <row r="222" spans="1:18" s="109" customFormat="1" ht="25.5" hidden="1" customHeight="1" x14ac:dyDescent="0.2">
      <c r="A222" s="444"/>
      <c r="B222" s="88"/>
      <c r="C222" s="436"/>
      <c r="D222" s="353"/>
      <c r="E222" s="353"/>
      <c r="F222" s="342"/>
      <c r="G222" s="340"/>
      <c r="H222" s="343"/>
      <c r="I222" s="338"/>
      <c r="J222" s="338"/>
      <c r="K222" s="230"/>
      <c r="L222" s="171"/>
      <c r="M222" s="129"/>
      <c r="N222" s="108"/>
      <c r="O222" s="110"/>
      <c r="P222" s="115"/>
      <c r="Q222" s="115"/>
      <c r="R222" s="115"/>
    </row>
    <row r="223" spans="1:18" s="109" customFormat="1" ht="25.5" hidden="1" customHeight="1" x14ac:dyDescent="0.2">
      <c r="A223" s="444"/>
      <c r="B223" s="88"/>
      <c r="C223" s="436"/>
      <c r="D223" s="339" t="s">
        <v>441</v>
      </c>
      <c r="E223" s="339" t="s">
        <v>42</v>
      </c>
      <c r="F223" s="342"/>
      <c r="G223" s="340"/>
      <c r="H223" s="339" t="s">
        <v>619</v>
      </c>
      <c r="I223" s="338"/>
      <c r="J223" s="338"/>
      <c r="K223" s="230"/>
      <c r="L223" s="93"/>
      <c r="M223" s="129"/>
      <c r="N223" s="93"/>
      <c r="O223" s="110"/>
      <c r="P223" s="115"/>
      <c r="Q223" s="115"/>
      <c r="R223" s="115"/>
    </row>
    <row r="224" spans="1:18" s="109" customFormat="1" ht="25.5" customHeight="1" x14ac:dyDescent="0.2">
      <c r="A224" s="444"/>
      <c r="B224" s="88"/>
      <c r="C224" s="436"/>
      <c r="D224" s="340"/>
      <c r="E224" s="340"/>
      <c r="F224" s="342"/>
      <c r="G224" s="340"/>
      <c r="H224" s="340"/>
      <c r="I224" s="338"/>
      <c r="J224" s="338"/>
      <c r="K224" s="230" t="s">
        <v>531</v>
      </c>
      <c r="L224" s="171" t="s">
        <v>66</v>
      </c>
      <c r="M224" s="129" t="s">
        <v>543</v>
      </c>
      <c r="N224" s="93" t="s">
        <v>28</v>
      </c>
      <c r="O224" s="110">
        <v>1228637.8700000001</v>
      </c>
      <c r="P224" s="115">
        <v>1276000</v>
      </c>
      <c r="Q224" s="115">
        <v>1226000</v>
      </c>
      <c r="R224" s="115">
        <v>1226000</v>
      </c>
    </row>
    <row r="225" spans="1:18" s="109" customFormat="1" ht="0.75" customHeight="1" x14ac:dyDescent="0.2">
      <c r="A225" s="444"/>
      <c r="B225" s="88"/>
      <c r="C225" s="436"/>
      <c r="D225" s="340"/>
      <c r="E225" s="340"/>
      <c r="F225" s="342"/>
      <c r="G225" s="340"/>
      <c r="H225" s="340"/>
      <c r="I225" s="338"/>
      <c r="J225" s="338"/>
      <c r="K225" s="171"/>
      <c r="L225" s="171"/>
      <c r="M225" s="129"/>
      <c r="N225" s="93"/>
      <c r="O225" s="110"/>
      <c r="P225" s="115"/>
      <c r="Q225" s="115"/>
      <c r="R225" s="115"/>
    </row>
    <row r="226" spans="1:18" s="109" customFormat="1" ht="25.5" customHeight="1" x14ac:dyDescent="0.2">
      <c r="A226" s="444"/>
      <c r="B226" s="88"/>
      <c r="C226" s="436"/>
      <c r="D226" s="340"/>
      <c r="E226" s="340"/>
      <c r="F226" s="342"/>
      <c r="G226" s="340"/>
      <c r="H226" s="340"/>
      <c r="I226" s="338"/>
      <c r="J226" s="337"/>
      <c r="K226" s="171" t="s">
        <v>555</v>
      </c>
      <c r="L226" s="171" t="s">
        <v>120</v>
      </c>
      <c r="M226" s="129" t="s">
        <v>579</v>
      </c>
      <c r="N226" s="93" t="s">
        <v>28</v>
      </c>
      <c r="O226" s="110">
        <v>4314891.6100000003</v>
      </c>
      <c r="P226" s="115">
        <v>4390000</v>
      </c>
      <c r="Q226" s="115">
        <v>4210000</v>
      </c>
      <c r="R226" s="115">
        <v>4210000</v>
      </c>
    </row>
    <row r="227" spans="1:18" s="109" customFormat="1" ht="25.5" customHeight="1" x14ac:dyDescent="0.2">
      <c r="A227" s="444"/>
      <c r="B227" s="88"/>
      <c r="C227" s="436"/>
      <c r="D227" s="340"/>
      <c r="E227" s="340"/>
      <c r="F227" s="342"/>
      <c r="G227" s="340"/>
      <c r="H227" s="340"/>
      <c r="I227" s="338"/>
      <c r="J227" s="338"/>
      <c r="K227" s="171" t="s">
        <v>575</v>
      </c>
      <c r="L227" s="171" t="s">
        <v>120</v>
      </c>
      <c r="M227" s="61" t="s">
        <v>315</v>
      </c>
      <c r="N227" s="93" t="s">
        <v>28</v>
      </c>
      <c r="O227" s="110">
        <v>781648.52</v>
      </c>
      <c r="P227" s="115">
        <v>810700</v>
      </c>
      <c r="Q227" s="115">
        <v>810700</v>
      </c>
      <c r="R227" s="115">
        <v>810700</v>
      </c>
    </row>
    <row r="228" spans="1:18" s="109" customFormat="1" ht="25.5" customHeight="1" x14ac:dyDescent="0.2">
      <c r="A228" s="444"/>
      <c r="B228" s="88"/>
      <c r="C228" s="436"/>
      <c r="D228" s="340"/>
      <c r="E228" s="340"/>
      <c r="F228" s="342"/>
      <c r="G228" s="340"/>
      <c r="H228" s="340"/>
      <c r="I228" s="338"/>
      <c r="J228" s="338"/>
      <c r="K228" s="171"/>
      <c r="L228" s="171"/>
      <c r="M228" s="290"/>
      <c r="N228" s="274"/>
      <c r="O228" s="115"/>
      <c r="P228" s="115"/>
      <c r="Q228" s="115"/>
      <c r="R228" s="115"/>
    </row>
    <row r="229" spans="1:18" s="109" customFormat="1" ht="25.5" customHeight="1" x14ac:dyDescent="0.2">
      <c r="A229" s="444"/>
      <c r="B229" s="88"/>
      <c r="C229" s="436"/>
      <c r="D229" s="340"/>
      <c r="E229" s="340"/>
      <c r="F229" s="342"/>
      <c r="G229" s="340"/>
      <c r="H229" s="340"/>
      <c r="I229" s="338"/>
      <c r="J229" s="338"/>
      <c r="K229" s="92" t="s">
        <v>574</v>
      </c>
      <c r="L229" s="92" t="s">
        <v>314</v>
      </c>
      <c r="M229" s="291" t="s">
        <v>315</v>
      </c>
      <c r="N229" s="274" t="s">
        <v>28</v>
      </c>
      <c r="O229" s="115">
        <v>341122.49</v>
      </c>
      <c r="P229" s="115">
        <v>366100</v>
      </c>
      <c r="Q229" s="115">
        <v>366100</v>
      </c>
      <c r="R229" s="115">
        <v>366100</v>
      </c>
    </row>
    <row r="230" spans="1:18" s="109" customFormat="1" ht="1.5" hidden="1" customHeight="1" x14ac:dyDescent="0.2">
      <c r="A230" s="447"/>
      <c r="B230" s="234"/>
      <c r="C230" s="370"/>
      <c r="D230" s="340"/>
      <c r="E230" s="340"/>
      <c r="F230" s="342"/>
      <c r="G230" s="340"/>
      <c r="H230" s="340"/>
      <c r="I230" s="338"/>
      <c r="J230" s="338"/>
      <c r="K230" s="239"/>
      <c r="L230" s="239"/>
      <c r="M230" s="292"/>
      <c r="N230" s="274"/>
      <c r="O230" s="115"/>
      <c r="P230" s="115"/>
      <c r="Q230" s="115"/>
      <c r="R230" s="115"/>
    </row>
    <row r="231" spans="1:18" s="109" customFormat="1" ht="25.5" hidden="1" customHeight="1" x14ac:dyDescent="0.2">
      <c r="A231" s="447"/>
      <c r="B231" s="234"/>
      <c r="C231" s="370"/>
      <c r="D231" s="340"/>
      <c r="E231" s="340"/>
      <c r="F231" s="342"/>
      <c r="G231" s="340"/>
      <c r="H231" s="340"/>
      <c r="I231" s="338"/>
      <c r="J231" s="338"/>
      <c r="K231" s="239"/>
      <c r="L231" s="239"/>
      <c r="M231" s="292"/>
      <c r="N231" s="274"/>
      <c r="O231" s="115"/>
      <c r="P231" s="115"/>
      <c r="Q231" s="115"/>
      <c r="R231" s="115"/>
    </row>
    <row r="232" spans="1:18" s="109" customFormat="1" ht="25.5" hidden="1" customHeight="1" x14ac:dyDescent="0.2">
      <c r="A232" s="447"/>
      <c r="B232" s="234"/>
      <c r="C232" s="370"/>
      <c r="D232" s="340"/>
      <c r="E232" s="340"/>
      <c r="F232" s="342"/>
      <c r="G232" s="340"/>
      <c r="H232" s="340"/>
      <c r="I232" s="338"/>
      <c r="J232" s="338"/>
      <c r="K232" s="91"/>
      <c r="L232" s="91"/>
      <c r="M232" s="293"/>
      <c r="N232" s="274"/>
      <c r="O232" s="115"/>
      <c r="P232" s="115"/>
      <c r="Q232" s="115"/>
      <c r="R232" s="115"/>
    </row>
    <row r="233" spans="1:18" s="109" customFormat="1" ht="81" customHeight="1" x14ac:dyDescent="0.2">
      <c r="A233" s="107" t="s">
        <v>149</v>
      </c>
      <c r="B233" s="88" t="s">
        <v>150</v>
      </c>
      <c r="C233" s="269">
        <v>1220</v>
      </c>
      <c r="D233" s="285" t="s">
        <v>270</v>
      </c>
      <c r="E233" s="88" t="s">
        <v>271</v>
      </c>
      <c r="F233" s="88" t="s">
        <v>452</v>
      </c>
      <c r="G233" s="88" t="s">
        <v>42</v>
      </c>
      <c r="H233" s="343" t="s">
        <v>619</v>
      </c>
      <c r="I233" s="269" t="s">
        <v>42</v>
      </c>
      <c r="J233" s="259"/>
      <c r="K233" s="121" t="s">
        <v>529</v>
      </c>
      <c r="L233" s="121" t="s">
        <v>152</v>
      </c>
      <c r="M233" s="257" t="s">
        <v>634</v>
      </c>
      <c r="N233" s="279" t="s">
        <v>286</v>
      </c>
      <c r="O233" s="278">
        <v>150000</v>
      </c>
      <c r="P233" s="278"/>
      <c r="Q233" s="278"/>
      <c r="R233" s="278"/>
    </row>
    <row r="234" spans="1:18" s="109" customFormat="1" ht="53.25" customHeight="1" x14ac:dyDescent="0.2">
      <c r="A234" s="475" t="s">
        <v>153</v>
      </c>
      <c r="B234" s="335" t="s">
        <v>154</v>
      </c>
      <c r="C234" s="335" t="s">
        <v>155</v>
      </c>
      <c r="D234" s="269" t="s">
        <v>270</v>
      </c>
      <c r="E234" s="269" t="s">
        <v>271</v>
      </c>
      <c r="F234" s="335" t="s">
        <v>451</v>
      </c>
      <c r="G234" s="335" t="s">
        <v>455</v>
      </c>
      <c r="H234" s="343"/>
      <c r="I234" s="335" t="s">
        <v>42</v>
      </c>
      <c r="J234" s="471" t="s">
        <v>15</v>
      </c>
      <c r="K234" s="470" t="s">
        <v>529</v>
      </c>
      <c r="L234" s="470" t="s">
        <v>35</v>
      </c>
      <c r="M234" s="468" t="s">
        <v>558</v>
      </c>
      <c r="N234" s="466" t="s">
        <v>559</v>
      </c>
      <c r="O234" s="464">
        <v>1910773.83</v>
      </c>
      <c r="P234" s="464">
        <v>1929480</v>
      </c>
      <c r="Q234" s="464"/>
      <c r="R234" s="464"/>
    </row>
    <row r="235" spans="1:18" s="109" customFormat="1" ht="16.5" hidden="1" customHeight="1" x14ac:dyDescent="0.2">
      <c r="A235" s="475"/>
      <c r="B235" s="335"/>
      <c r="C235" s="335"/>
      <c r="D235" s="269" t="s">
        <v>453</v>
      </c>
      <c r="E235" s="269" t="s">
        <v>454</v>
      </c>
      <c r="F235" s="335"/>
      <c r="G235" s="335"/>
      <c r="H235" s="343"/>
      <c r="I235" s="335"/>
      <c r="J235" s="471"/>
      <c r="K235" s="470"/>
      <c r="L235" s="470"/>
      <c r="M235" s="469"/>
      <c r="N235" s="467"/>
      <c r="O235" s="465"/>
      <c r="P235" s="465"/>
      <c r="Q235" s="465"/>
      <c r="R235" s="465"/>
    </row>
    <row r="236" spans="1:18" s="109" customFormat="1" ht="123" customHeight="1" x14ac:dyDescent="0.2">
      <c r="A236" s="271" t="s">
        <v>156</v>
      </c>
      <c r="B236" s="269" t="s">
        <v>157</v>
      </c>
      <c r="C236" s="272" t="s">
        <v>158</v>
      </c>
      <c r="D236" s="269" t="s">
        <v>270</v>
      </c>
      <c r="E236" s="269" t="s">
        <v>271</v>
      </c>
      <c r="F236" s="269" t="s">
        <v>46</v>
      </c>
      <c r="G236" s="269" t="s">
        <v>42</v>
      </c>
      <c r="H236" s="343"/>
      <c r="I236" s="269" t="s">
        <v>42</v>
      </c>
      <c r="J236" s="270">
        <v>4</v>
      </c>
      <c r="K236" s="121" t="s">
        <v>531</v>
      </c>
      <c r="L236" s="121" t="s">
        <v>51</v>
      </c>
      <c r="M236" s="122" t="s">
        <v>560</v>
      </c>
      <c r="N236" s="118" t="s">
        <v>298</v>
      </c>
      <c r="O236" s="119">
        <v>6875110.0700000003</v>
      </c>
      <c r="P236" s="119">
        <v>8490744.8000000007</v>
      </c>
      <c r="Q236" s="119">
        <v>8086544.5099999998</v>
      </c>
      <c r="R236" s="119">
        <v>7873306.3600000003</v>
      </c>
    </row>
    <row r="237" spans="1:18" s="109" customFormat="1" ht="117.75" customHeight="1" x14ac:dyDescent="0.2">
      <c r="A237" s="269" t="s">
        <v>159</v>
      </c>
      <c r="B237" s="269" t="s">
        <v>160</v>
      </c>
      <c r="C237" s="269" t="s">
        <v>161</v>
      </c>
      <c r="D237" s="260" t="s">
        <v>457</v>
      </c>
      <c r="E237" s="261" t="s">
        <v>458</v>
      </c>
      <c r="F237" s="269" t="s">
        <v>472</v>
      </c>
      <c r="G237" s="269" t="s">
        <v>42</v>
      </c>
      <c r="H237" s="343"/>
      <c r="I237" s="269" t="s">
        <v>42</v>
      </c>
      <c r="J237" s="236" t="s">
        <v>6</v>
      </c>
      <c r="K237" s="240" t="s">
        <v>529</v>
      </c>
      <c r="L237" s="240" t="s">
        <v>152</v>
      </c>
      <c r="M237" s="77" t="s">
        <v>561</v>
      </c>
      <c r="N237" s="108" t="s">
        <v>297</v>
      </c>
      <c r="O237" s="38">
        <v>4968854.22</v>
      </c>
      <c r="P237" s="38">
        <v>4995000</v>
      </c>
      <c r="Q237" s="38">
        <v>4301000</v>
      </c>
      <c r="R237" s="38">
        <v>4301000</v>
      </c>
    </row>
    <row r="238" spans="1:18" ht="96.2" customHeight="1" x14ac:dyDescent="0.2">
      <c r="A238" s="262" t="s">
        <v>162</v>
      </c>
      <c r="B238" s="273" t="s">
        <v>163</v>
      </c>
      <c r="C238" s="273" t="s">
        <v>164</v>
      </c>
      <c r="D238" s="267"/>
      <c r="E238" s="267"/>
      <c r="F238" s="273" t="s">
        <v>0</v>
      </c>
      <c r="G238" s="273" t="s">
        <v>0</v>
      </c>
      <c r="H238" s="343"/>
      <c r="I238" s="273" t="s">
        <v>0</v>
      </c>
      <c r="J238" s="247" t="s">
        <v>0</v>
      </c>
      <c r="K238" s="248"/>
      <c r="L238" s="248"/>
      <c r="M238" s="258"/>
      <c r="N238" s="22"/>
      <c r="O238" s="161">
        <f>O239+O248</f>
        <v>14741607.190000001</v>
      </c>
      <c r="P238" s="161">
        <f>P239+P248</f>
        <v>26351862.41</v>
      </c>
      <c r="Q238" s="161">
        <f>Q239+Q248</f>
        <v>26812240.41</v>
      </c>
      <c r="R238" s="161">
        <f>R239+R248</f>
        <v>26951700.41</v>
      </c>
    </row>
    <row r="239" spans="1:18" ht="36" customHeight="1" x14ac:dyDescent="0.2">
      <c r="A239" s="263" t="s">
        <v>165</v>
      </c>
      <c r="B239" s="273" t="s">
        <v>166</v>
      </c>
      <c r="C239" s="273" t="s">
        <v>167</v>
      </c>
      <c r="D239" s="273" t="s">
        <v>0</v>
      </c>
      <c r="E239" s="273" t="s">
        <v>0</v>
      </c>
      <c r="F239" s="273" t="s">
        <v>0</v>
      </c>
      <c r="G239" s="273" t="s">
        <v>0</v>
      </c>
      <c r="H239" s="343"/>
      <c r="I239" s="273" t="s">
        <v>0</v>
      </c>
      <c r="J239" s="247" t="s">
        <v>168</v>
      </c>
      <c r="K239" s="248"/>
      <c r="L239" s="248"/>
      <c r="M239" s="258"/>
      <c r="N239" s="22"/>
      <c r="O239" s="159">
        <f>O240+O242+O243+O247</f>
        <v>577451</v>
      </c>
      <c r="P239" s="159">
        <f>P240+P242+P243+P247</f>
        <v>698365</v>
      </c>
      <c r="Q239" s="159">
        <f>Q240+Q242+Q243+Q247</f>
        <v>767743</v>
      </c>
      <c r="R239" s="159">
        <f>R240+R242+R243+R247</f>
        <v>907203</v>
      </c>
    </row>
    <row r="240" spans="1:18" s="109" customFormat="1" ht="41.25" hidden="1" customHeight="1" x14ac:dyDescent="0.2">
      <c r="A240" s="455" t="s">
        <v>169</v>
      </c>
      <c r="B240" s="235" t="s">
        <v>170</v>
      </c>
      <c r="C240" s="371" t="s">
        <v>171</v>
      </c>
      <c r="D240" s="235" t="s">
        <v>270</v>
      </c>
      <c r="E240" s="235" t="s">
        <v>272</v>
      </c>
      <c r="F240" s="340" t="s">
        <v>460</v>
      </c>
      <c r="G240" s="340" t="s">
        <v>42</v>
      </c>
      <c r="H240" s="340"/>
      <c r="I240" s="340" t="s">
        <v>42</v>
      </c>
      <c r="J240" s="340" t="s">
        <v>168</v>
      </c>
      <c r="K240" s="345"/>
      <c r="L240" s="345"/>
      <c r="M240" s="344"/>
      <c r="N240" s="344"/>
      <c r="O240" s="357"/>
      <c r="P240" s="357"/>
      <c r="Q240" s="357"/>
      <c r="R240" s="357"/>
    </row>
    <row r="241" spans="1:18" s="112" customFormat="1" ht="180.75" hidden="1" customHeight="1" x14ac:dyDescent="0.2">
      <c r="A241" s="444" t="s">
        <v>0</v>
      </c>
      <c r="B241" s="103" t="s">
        <v>170</v>
      </c>
      <c r="C241" s="436" t="s">
        <v>0</v>
      </c>
      <c r="D241" s="88" t="s">
        <v>459</v>
      </c>
      <c r="E241" s="88" t="s">
        <v>42</v>
      </c>
      <c r="F241" s="353"/>
      <c r="G241" s="353"/>
      <c r="H241" s="353"/>
      <c r="I241" s="353"/>
      <c r="J241" s="353"/>
      <c r="K241" s="346"/>
      <c r="L241" s="346"/>
      <c r="M241" s="346"/>
      <c r="N241" s="346"/>
      <c r="O241" s="358"/>
      <c r="P241" s="358"/>
      <c r="Q241" s="358"/>
      <c r="R241" s="358"/>
    </row>
    <row r="242" spans="1:18" s="7" customFormat="1" ht="30" customHeight="1" x14ac:dyDescent="0.2">
      <c r="A242" s="5" t="s">
        <v>172</v>
      </c>
      <c r="B242" s="6" t="s">
        <v>173</v>
      </c>
      <c r="C242" s="6" t="s">
        <v>174</v>
      </c>
      <c r="D242" s="6" t="s">
        <v>175</v>
      </c>
      <c r="E242" s="6" t="s">
        <v>42</v>
      </c>
      <c r="F242" s="6" t="s">
        <v>461</v>
      </c>
      <c r="G242" s="6" t="s">
        <v>42</v>
      </c>
      <c r="H242" s="127"/>
      <c r="I242" s="6" t="s">
        <v>0</v>
      </c>
      <c r="J242" s="6" t="s">
        <v>168</v>
      </c>
      <c r="K242" s="169" t="s">
        <v>529</v>
      </c>
      <c r="L242" s="169" t="s">
        <v>176</v>
      </c>
      <c r="M242" s="169" t="s">
        <v>562</v>
      </c>
      <c r="N242" s="23" t="s">
        <v>286</v>
      </c>
      <c r="O242" s="27">
        <v>2717</v>
      </c>
      <c r="P242" s="27">
        <v>8400</v>
      </c>
      <c r="Q242" s="27">
        <v>8721</v>
      </c>
      <c r="R242" s="27">
        <v>77948</v>
      </c>
    </row>
    <row r="243" spans="1:18" s="109" customFormat="1" ht="30" customHeight="1" x14ac:dyDescent="0.2">
      <c r="A243" s="444" t="s">
        <v>177</v>
      </c>
      <c r="B243" s="339" t="s">
        <v>178</v>
      </c>
      <c r="C243" s="436" t="s">
        <v>179</v>
      </c>
      <c r="D243" s="339" t="s">
        <v>270</v>
      </c>
      <c r="E243" s="370" t="s">
        <v>42</v>
      </c>
      <c r="F243" s="339" t="s">
        <v>447</v>
      </c>
      <c r="G243" s="339" t="s">
        <v>42</v>
      </c>
      <c r="H243" s="339" t="s">
        <v>619</v>
      </c>
      <c r="I243" s="339" t="s">
        <v>42</v>
      </c>
      <c r="J243" s="351" t="s">
        <v>168</v>
      </c>
      <c r="K243" s="171" t="s">
        <v>529</v>
      </c>
      <c r="L243" s="171" t="s">
        <v>181</v>
      </c>
      <c r="M243" s="171" t="s">
        <v>416</v>
      </c>
      <c r="N243" s="108" t="s">
        <v>289</v>
      </c>
      <c r="O243" s="110">
        <f>O244+O245+O246</f>
        <v>574734</v>
      </c>
      <c r="P243" s="110">
        <f>P244+P245+P246</f>
        <v>689965</v>
      </c>
      <c r="Q243" s="110">
        <f t="shared" ref="Q243:R243" si="15">Q244+Q245+Q246</f>
        <v>759022</v>
      </c>
      <c r="R243" s="110">
        <f t="shared" si="15"/>
        <v>829255</v>
      </c>
    </row>
    <row r="244" spans="1:18" s="109" customFormat="1" ht="30" customHeight="1" x14ac:dyDescent="0.2">
      <c r="A244" s="444"/>
      <c r="B244" s="340"/>
      <c r="C244" s="436"/>
      <c r="D244" s="353"/>
      <c r="E244" s="371"/>
      <c r="F244" s="340"/>
      <c r="G244" s="340"/>
      <c r="H244" s="340"/>
      <c r="I244" s="340"/>
      <c r="J244" s="340"/>
      <c r="K244" s="171" t="s">
        <v>529</v>
      </c>
      <c r="L244" s="171" t="s">
        <v>181</v>
      </c>
      <c r="M244" s="171" t="s">
        <v>416</v>
      </c>
      <c r="N244" s="37" t="s">
        <v>28</v>
      </c>
      <c r="O244" s="38">
        <v>418540.02</v>
      </c>
      <c r="P244" s="38">
        <v>508328</v>
      </c>
      <c r="Q244" s="38">
        <v>508328</v>
      </c>
      <c r="R244" s="38">
        <v>508328</v>
      </c>
    </row>
    <row r="245" spans="1:18" s="109" customFormat="1" ht="30" customHeight="1" x14ac:dyDescent="0.2">
      <c r="A245" s="444"/>
      <c r="B245" s="340"/>
      <c r="C245" s="436"/>
      <c r="D245" s="224"/>
      <c r="E245" s="223"/>
      <c r="F245" s="340"/>
      <c r="G245" s="340"/>
      <c r="H245" s="340"/>
      <c r="I245" s="340"/>
      <c r="J245" s="340"/>
      <c r="K245" s="171" t="s">
        <v>529</v>
      </c>
      <c r="L245" s="171" t="s">
        <v>181</v>
      </c>
      <c r="M245" s="171" t="s">
        <v>416</v>
      </c>
      <c r="N245" s="37" t="s">
        <v>316</v>
      </c>
      <c r="O245" s="38">
        <v>123677.98</v>
      </c>
      <c r="P245" s="38">
        <v>151100</v>
      </c>
      <c r="Q245" s="38">
        <v>151100</v>
      </c>
      <c r="R245" s="38">
        <v>151100</v>
      </c>
    </row>
    <row r="246" spans="1:18" s="112" customFormat="1" ht="34.5" customHeight="1" x14ac:dyDescent="0.2">
      <c r="A246" s="444" t="s">
        <v>0</v>
      </c>
      <c r="B246" s="353"/>
      <c r="C246" s="436" t="s">
        <v>0</v>
      </c>
      <c r="D246" s="88" t="s">
        <v>180</v>
      </c>
      <c r="E246" s="104" t="s">
        <v>42</v>
      </c>
      <c r="F246" s="353"/>
      <c r="G246" s="353"/>
      <c r="H246" s="340"/>
      <c r="I246" s="353"/>
      <c r="J246" s="353"/>
      <c r="K246" s="171" t="s">
        <v>529</v>
      </c>
      <c r="L246" s="171" t="s">
        <v>181</v>
      </c>
      <c r="M246" s="171" t="s">
        <v>416</v>
      </c>
      <c r="N246" s="20" t="s">
        <v>286</v>
      </c>
      <c r="O246" s="111">
        <v>32516</v>
      </c>
      <c r="P246" s="111">
        <v>30537</v>
      </c>
      <c r="Q246" s="111">
        <v>99594</v>
      </c>
      <c r="R246" s="111">
        <v>169827</v>
      </c>
    </row>
    <row r="247" spans="1:18" s="7" customFormat="1" ht="102" hidden="1" customHeight="1" x14ac:dyDescent="0.2">
      <c r="A247" s="160"/>
      <c r="B247" s="6"/>
      <c r="C247" s="100"/>
      <c r="D247" s="6"/>
      <c r="E247" s="6"/>
      <c r="F247" s="6"/>
      <c r="G247" s="29"/>
      <c r="H247" s="127"/>
      <c r="I247" s="89"/>
      <c r="J247" s="6"/>
      <c r="K247" s="23"/>
      <c r="L247" s="23"/>
      <c r="M247" s="23"/>
      <c r="N247" s="23"/>
      <c r="O247" s="27"/>
      <c r="P247" s="27"/>
      <c r="Q247" s="27"/>
      <c r="R247" s="27"/>
    </row>
    <row r="248" spans="1:18" ht="40.5" customHeight="1" x14ac:dyDescent="0.2">
      <c r="A248" s="14" t="s">
        <v>185</v>
      </c>
      <c r="B248" s="1" t="s">
        <v>186</v>
      </c>
      <c r="C248" s="1" t="s">
        <v>187</v>
      </c>
      <c r="D248" s="1" t="s">
        <v>0</v>
      </c>
      <c r="E248" s="1" t="s">
        <v>0</v>
      </c>
      <c r="F248" s="1" t="s">
        <v>0</v>
      </c>
      <c r="G248" s="1" t="s">
        <v>0</v>
      </c>
      <c r="H248" s="144"/>
      <c r="I248" s="1" t="s">
        <v>0</v>
      </c>
      <c r="J248" s="1" t="s">
        <v>0</v>
      </c>
      <c r="K248" s="22"/>
      <c r="L248" s="22"/>
      <c r="M248" s="22"/>
      <c r="N248" s="22"/>
      <c r="O248" s="167">
        <f>O249+O255+O268+O269+O270+O278+O279+O280+O281</f>
        <v>14164156.190000001</v>
      </c>
      <c r="P248" s="167">
        <f>P249+P255+P268+P269+P270+P278+P279+P280+P281</f>
        <v>25653497.41</v>
      </c>
      <c r="Q248" s="167">
        <f>Q249+Q255+Q268+Q269+Q270+Q278+Q279+Q280+Q281</f>
        <v>26044497.41</v>
      </c>
      <c r="R248" s="167">
        <f>R249+R255+R268+R269+R270+R278+R279+R280+R281</f>
        <v>26044497.41</v>
      </c>
    </row>
    <row r="249" spans="1:18" s="109" customFormat="1" ht="22.5" customHeight="1" x14ac:dyDescent="0.2">
      <c r="A249" s="339" t="s">
        <v>188</v>
      </c>
      <c r="B249" s="339" t="s">
        <v>189</v>
      </c>
      <c r="C249" s="339" t="s">
        <v>190</v>
      </c>
      <c r="D249" s="339" t="s">
        <v>270</v>
      </c>
      <c r="E249" s="339" t="s">
        <v>272</v>
      </c>
      <c r="G249" s="88"/>
      <c r="H249" s="339" t="s">
        <v>619</v>
      </c>
      <c r="I249" s="339" t="s">
        <v>42</v>
      </c>
      <c r="J249" s="88" t="s">
        <v>6</v>
      </c>
      <c r="K249" s="141" t="s">
        <v>289</v>
      </c>
      <c r="L249" s="141" t="s">
        <v>306</v>
      </c>
      <c r="M249" s="141" t="s">
        <v>289</v>
      </c>
      <c r="N249" s="142" t="s">
        <v>289</v>
      </c>
      <c r="O249" s="119">
        <f>SUM(O250:O254)</f>
        <v>1553742.69</v>
      </c>
      <c r="P249" s="119">
        <f>SUM(P250:P254)</f>
        <v>1699588</v>
      </c>
      <c r="Q249" s="119">
        <f>SUM(Q250:Q254)</f>
        <v>1699588</v>
      </c>
      <c r="R249" s="119">
        <f>SUM(R250:R254)</f>
        <v>1699588</v>
      </c>
    </row>
    <row r="250" spans="1:18" s="109" customFormat="1" ht="56.25" customHeight="1" x14ac:dyDescent="0.2">
      <c r="A250" s="340"/>
      <c r="B250" s="340"/>
      <c r="C250" s="340"/>
      <c r="D250" s="340"/>
      <c r="E250" s="340"/>
      <c r="F250" s="268" t="s">
        <v>462</v>
      </c>
      <c r="G250" s="268" t="s">
        <v>42</v>
      </c>
      <c r="H250" s="340"/>
      <c r="I250" s="340"/>
      <c r="J250" s="87">
        <v>1</v>
      </c>
      <c r="K250" s="250" t="s">
        <v>529</v>
      </c>
      <c r="L250" s="171" t="s">
        <v>127</v>
      </c>
      <c r="M250" s="171" t="s">
        <v>582</v>
      </c>
      <c r="N250" s="108" t="s">
        <v>28</v>
      </c>
      <c r="O250" s="38">
        <v>305962.19</v>
      </c>
      <c r="P250" s="38">
        <v>329530</v>
      </c>
      <c r="Q250" s="38">
        <v>329530</v>
      </c>
      <c r="R250" s="38">
        <v>329530</v>
      </c>
    </row>
    <row r="251" spans="1:18" s="109" customFormat="1" ht="39" customHeight="1" x14ac:dyDescent="0.2">
      <c r="A251" s="340"/>
      <c r="B251" s="340"/>
      <c r="C251" s="340"/>
      <c r="D251" s="340"/>
      <c r="E251" s="340"/>
      <c r="F251" s="339" t="s">
        <v>464</v>
      </c>
      <c r="G251" s="339" t="s">
        <v>42</v>
      </c>
      <c r="H251" s="340"/>
      <c r="I251" s="340"/>
      <c r="J251" s="87">
        <v>1</v>
      </c>
      <c r="K251" s="250" t="s">
        <v>529</v>
      </c>
      <c r="L251" s="171" t="s">
        <v>127</v>
      </c>
      <c r="M251" s="171" t="s">
        <v>583</v>
      </c>
      <c r="N251" s="108" t="s">
        <v>28</v>
      </c>
      <c r="O251" s="38">
        <v>140479.59</v>
      </c>
      <c r="P251" s="38">
        <v>131752</v>
      </c>
      <c r="Q251" s="38">
        <v>131752</v>
      </c>
      <c r="R251" s="38">
        <v>131752</v>
      </c>
    </row>
    <row r="252" spans="1:18" s="109" customFormat="1" ht="39" customHeight="1" x14ac:dyDescent="0.2">
      <c r="A252" s="340"/>
      <c r="B252" s="340"/>
      <c r="C252" s="340"/>
      <c r="D252" s="340"/>
      <c r="E252" s="340"/>
      <c r="F252" s="353"/>
      <c r="G252" s="353"/>
      <c r="H252" s="340"/>
      <c r="I252" s="340"/>
      <c r="J252" s="87"/>
      <c r="K252" s="250" t="s">
        <v>529</v>
      </c>
      <c r="L252" s="171" t="s">
        <v>127</v>
      </c>
      <c r="M252" s="230" t="s">
        <v>588</v>
      </c>
      <c r="N252" s="108" t="s">
        <v>28</v>
      </c>
      <c r="O252" s="38">
        <v>21703.71</v>
      </c>
      <c r="P252" s="38">
        <v>28056</v>
      </c>
      <c r="Q252" s="38">
        <v>28056</v>
      </c>
      <c r="R252" s="38">
        <v>28056</v>
      </c>
    </row>
    <row r="253" spans="1:18" s="109" customFormat="1" ht="44.25" customHeight="1" x14ac:dyDescent="0.2">
      <c r="A253" s="340"/>
      <c r="B253" s="340"/>
      <c r="C253" s="340"/>
      <c r="D253" s="340"/>
      <c r="E253" s="340"/>
      <c r="F253" s="268" t="s">
        <v>465</v>
      </c>
      <c r="G253" s="268" t="s">
        <v>42</v>
      </c>
      <c r="H253" s="340"/>
      <c r="I253" s="340"/>
      <c r="J253" s="87">
        <v>1</v>
      </c>
      <c r="K253" s="250" t="s">
        <v>529</v>
      </c>
      <c r="L253" s="171" t="s">
        <v>127</v>
      </c>
      <c r="M253" s="171" t="s">
        <v>584</v>
      </c>
      <c r="N253" s="108" t="s">
        <v>28</v>
      </c>
      <c r="O253" s="38">
        <v>432446.61</v>
      </c>
      <c r="P253" s="38">
        <v>504570</v>
      </c>
      <c r="Q253" s="38">
        <v>504570</v>
      </c>
      <c r="R253" s="38">
        <v>504570</v>
      </c>
    </row>
    <row r="254" spans="1:18" s="109" customFormat="1" ht="37.5" customHeight="1" x14ac:dyDescent="0.2">
      <c r="A254" s="340"/>
      <c r="B254" s="340"/>
      <c r="C254" s="340"/>
      <c r="D254" s="340"/>
      <c r="E254" s="340"/>
      <c r="F254" s="268" t="s">
        <v>463</v>
      </c>
      <c r="G254" s="268" t="s">
        <v>42</v>
      </c>
      <c r="H254" s="340"/>
      <c r="I254" s="340"/>
      <c r="J254" s="87">
        <v>1</v>
      </c>
      <c r="K254" s="171" t="s">
        <v>529</v>
      </c>
      <c r="L254" s="230" t="s">
        <v>127</v>
      </c>
      <c r="M254" s="171" t="s">
        <v>364</v>
      </c>
      <c r="N254" s="108" t="s">
        <v>28</v>
      </c>
      <c r="O254" s="38">
        <v>653150.59</v>
      </c>
      <c r="P254" s="149">
        <v>705680</v>
      </c>
      <c r="Q254" s="149">
        <v>705680</v>
      </c>
      <c r="R254" s="149">
        <v>705680</v>
      </c>
    </row>
    <row r="255" spans="1:18" s="109" customFormat="1" ht="22.5" customHeight="1" x14ac:dyDescent="0.2">
      <c r="A255" s="335" t="s">
        <v>191</v>
      </c>
      <c r="B255" s="335" t="s">
        <v>192</v>
      </c>
      <c r="C255" s="335" t="s">
        <v>193</v>
      </c>
      <c r="D255" s="335" t="s">
        <v>270</v>
      </c>
      <c r="E255" s="335" t="s">
        <v>272</v>
      </c>
      <c r="F255" s="374" t="s">
        <v>462</v>
      </c>
      <c r="G255" s="127"/>
      <c r="H255" s="127" t="s">
        <v>0</v>
      </c>
      <c r="I255" s="127" t="s">
        <v>0</v>
      </c>
      <c r="J255" s="145">
        <v>1</v>
      </c>
      <c r="K255" s="121" t="s">
        <v>289</v>
      </c>
      <c r="L255" s="121" t="s">
        <v>306</v>
      </c>
      <c r="M255" s="121" t="s">
        <v>289</v>
      </c>
      <c r="N255" s="121" t="s">
        <v>289</v>
      </c>
      <c r="O255" s="146">
        <f>SUM(O256:O267)</f>
        <v>1283381.54</v>
      </c>
      <c r="P255" s="146">
        <f>SUM(P256:P267)</f>
        <v>1346716</v>
      </c>
      <c r="Q255" s="146">
        <f t="shared" ref="Q255:R255" si="16">SUM(Q256:Q267)</f>
        <v>1346516</v>
      </c>
      <c r="R255" s="146">
        <f t="shared" si="16"/>
        <v>1346516</v>
      </c>
    </row>
    <row r="256" spans="1:18" s="109" customFormat="1" ht="23.25" customHeight="1" x14ac:dyDescent="0.2">
      <c r="A256" s="335"/>
      <c r="B256" s="335"/>
      <c r="C256" s="335"/>
      <c r="D256" s="335"/>
      <c r="E256" s="335"/>
      <c r="F256" s="375"/>
      <c r="G256" s="335" t="s">
        <v>42</v>
      </c>
      <c r="H256" s="477" t="s">
        <v>619</v>
      </c>
      <c r="I256" s="374" t="s">
        <v>42</v>
      </c>
      <c r="J256" s="127">
        <v>1</v>
      </c>
      <c r="K256" s="250" t="s">
        <v>529</v>
      </c>
      <c r="L256" s="171" t="s">
        <v>127</v>
      </c>
      <c r="M256" s="171" t="s">
        <v>582</v>
      </c>
      <c r="N256" s="133" t="s">
        <v>316</v>
      </c>
      <c r="O256" s="116">
        <v>90243.15</v>
      </c>
      <c r="P256" s="115">
        <v>98311</v>
      </c>
      <c r="Q256" s="115">
        <v>98311</v>
      </c>
      <c r="R256" s="115">
        <v>98311</v>
      </c>
    </row>
    <row r="257" spans="1:18" s="109" customFormat="1" ht="23.25" customHeight="1" x14ac:dyDescent="0.2">
      <c r="A257" s="335"/>
      <c r="B257" s="335"/>
      <c r="C257" s="335"/>
      <c r="D257" s="335"/>
      <c r="E257" s="335"/>
      <c r="F257" s="375"/>
      <c r="G257" s="335"/>
      <c r="H257" s="478"/>
      <c r="I257" s="375"/>
      <c r="J257" s="127">
        <v>1</v>
      </c>
      <c r="K257" s="250" t="s">
        <v>529</v>
      </c>
      <c r="L257" s="171" t="s">
        <v>127</v>
      </c>
      <c r="M257" s="171" t="s">
        <v>582</v>
      </c>
      <c r="N257" s="133" t="s">
        <v>286</v>
      </c>
      <c r="O257" s="116">
        <v>165447.66</v>
      </c>
      <c r="P257" s="115">
        <v>169395</v>
      </c>
      <c r="Q257" s="115">
        <v>169395</v>
      </c>
      <c r="R257" s="115">
        <v>169395</v>
      </c>
    </row>
    <row r="258" spans="1:18" s="109" customFormat="1" ht="33" customHeight="1" x14ac:dyDescent="0.2">
      <c r="A258" s="335"/>
      <c r="B258" s="335"/>
      <c r="C258" s="335"/>
      <c r="D258" s="335"/>
      <c r="E258" s="335"/>
      <c r="F258" s="476"/>
      <c r="G258" s="335"/>
      <c r="H258" s="478"/>
      <c r="I258" s="375"/>
      <c r="J258" s="147">
        <v>1</v>
      </c>
      <c r="K258" s="250" t="s">
        <v>529</v>
      </c>
      <c r="L258" s="171" t="s">
        <v>127</v>
      </c>
      <c r="M258" s="133" t="s">
        <v>585</v>
      </c>
      <c r="N258" s="77" t="s">
        <v>286</v>
      </c>
      <c r="O258" s="116">
        <v>400</v>
      </c>
      <c r="P258" s="115">
        <v>400</v>
      </c>
      <c r="Q258" s="115">
        <v>200</v>
      </c>
      <c r="R258" s="115">
        <v>200</v>
      </c>
    </row>
    <row r="259" spans="1:18" s="109" customFormat="1" ht="33" customHeight="1" x14ac:dyDescent="0.2">
      <c r="A259" s="335"/>
      <c r="B259" s="335"/>
      <c r="C259" s="335"/>
      <c r="D259" s="335"/>
      <c r="E259" s="335"/>
      <c r="F259" s="312"/>
      <c r="G259" s="310"/>
      <c r="H259" s="478"/>
      <c r="I259" s="375"/>
      <c r="J259" s="147">
        <v>1</v>
      </c>
      <c r="K259" s="250" t="s">
        <v>529</v>
      </c>
      <c r="L259" s="311" t="s">
        <v>127</v>
      </c>
      <c r="M259" s="311" t="s">
        <v>585</v>
      </c>
      <c r="N259" s="77" t="s">
        <v>284</v>
      </c>
      <c r="O259" s="116">
        <v>200</v>
      </c>
      <c r="P259" s="115"/>
      <c r="Q259" s="115"/>
      <c r="R259" s="115"/>
    </row>
    <row r="260" spans="1:18" s="109" customFormat="1" ht="45.75" customHeight="1" x14ac:dyDescent="0.2">
      <c r="A260" s="335"/>
      <c r="B260" s="335"/>
      <c r="C260" s="335"/>
      <c r="D260" s="335"/>
      <c r="E260" s="335"/>
      <c r="F260" s="460" t="s">
        <v>464</v>
      </c>
      <c r="G260" s="335" t="s">
        <v>42</v>
      </c>
      <c r="H260" s="478"/>
      <c r="I260" s="375"/>
      <c r="J260" s="147">
        <v>1</v>
      </c>
      <c r="K260" s="250" t="s">
        <v>529</v>
      </c>
      <c r="L260" s="171" t="s">
        <v>127</v>
      </c>
      <c r="M260" s="230" t="s">
        <v>586</v>
      </c>
      <c r="N260" s="77" t="s">
        <v>316</v>
      </c>
      <c r="O260" s="116">
        <v>41820.410000000003</v>
      </c>
      <c r="P260" s="115">
        <v>39185</v>
      </c>
      <c r="Q260" s="115">
        <v>39185</v>
      </c>
      <c r="R260" s="115">
        <v>39185</v>
      </c>
    </row>
    <row r="261" spans="1:18" s="109" customFormat="1" ht="61.5" customHeight="1" x14ac:dyDescent="0.2">
      <c r="A261" s="335"/>
      <c r="B261" s="335"/>
      <c r="C261" s="335"/>
      <c r="D261" s="335"/>
      <c r="E261" s="335"/>
      <c r="F261" s="463"/>
      <c r="G261" s="335"/>
      <c r="H261" s="478"/>
      <c r="I261" s="375"/>
      <c r="J261" s="147">
        <v>1</v>
      </c>
      <c r="K261" s="250" t="s">
        <v>529</v>
      </c>
      <c r="L261" s="171" t="s">
        <v>127</v>
      </c>
      <c r="M261" s="171" t="s">
        <v>586</v>
      </c>
      <c r="N261" s="77" t="s">
        <v>286</v>
      </c>
      <c r="O261" s="116">
        <v>98527</v>
      </c>
      <c r="P261" s="115">
        <v>127681</v>
      </c>
      <c r="Q261" s="115">
        <v>127681</v>
      </c>
      <c r="R261" s="115">
        <v>127681</v>
      </c>
    </row>
    <row r="262" spans="1:18" s="109" customFormat="1" ht="37.5" customHeight="1" x14ac:dyDescent="0.2">
      <c r="A262" s="335"/>
      <c r="B262" s="335"/>
      <c r="C262" s="335"/>
      <c r="D262" s="335"/>
      <c r="E262" s="335"/>
      <c r="F262" s="460" t="s">
        <v>465</v>
      </c>
      <c r="G262" s="335" t="s">
        <v>42</v>
      </c>
      <c r="H262" s="478"/>
      <c r="I262" s="375"/>
      <c r="J262" s="147">
        <v>1</v>
      </c>
      <c r="K262" s="250" t="s">
        <v>529</v>
      </c>
      <c r="L262" s="171" t="s">
        <v>127</v>
      </c>
      <c r="M262" s="171" t="s">
        <v>584</v>
      </c>
      <c r="N262" s="77" t="s">
        <v>316</v>
      </c>
      <c r="O262" s="116">
        <v>126741.75999999999</v>
      </c>
      <c r="P262" s="115">
        <v>150200</v>
      </c>
      <c r="Q262" s="115">
        <v>150200</v>
      </c>
      <c r="R262" s="115">
        <v>150200</v>
      </c>
    </row>
    <row r="263" spans="1:18" s="109" customFormat="1" ht="42.75" customHeight="1" x14ac:dyDescent="0.2">
      <c r="A263" s="335"/>
      <c r="B263" s="335"/>
      <c r="C263" s="335"/>
      <c r="D263" s="335"/>
      <c r="E263" s="335"/>
      <c r="F263" s="463"/>
      <c r="G263" s="335"/>
      <c r="H263" s="479"/>
      <c r="I263" s="376"/>
      <c r="J263" s="147">
        <v>1</v>
      </c>
      <c r="K263" s="250" t="s">
        <v>529</v>
      </c>
      <c r="L263" s="171" t="s">
        <v>127</v>
      </c>
      <c r="M263" s="230" t="s">
        <v>584</v>
      </c>
      <c r="N263" s="77" t="s">
        <v>286</v>
      </c>
      <c r="O263" s="116">
        <v>283291.63</v>
      </c>
      <c r="P263" s="115">
        <v>241084</v>
      </c>
      <c r="Q263" s="115">
        <v>241084</v>
      </c>
      <c r="R263" s="115">
        <v>241084</v>
      </c>
    </row>
    <row r="264" spans="1:18" s="109" customFormat="1" ht="39.75" customHeight="1" x14ac:dyDescent="0.2">
      <c r="A264" s="335"/>
      <c r="B264" s="335"/>
      <c r="C264" s="335"/>
      <c r="D264" s="335"/>
      <c r="E264" s="335"/>
      <c r="F264" s="460" t="s">
        <v>463</v>
      </c>
      <c r="G264" s="335" t="s">
        <v>42</v>
      </c>
      <c r="H264" s="374" t="s">
        <v>619</v>
      </c>
      <c r="I264" s="374" t="s">
        <v>42</v>
      </c>
      <c r="J264" s="147">
        <v>1</v>
      </c>
      <c r="K264" s="171" t="s">
        <v>529</v>
      </c>
      <c r="L264" s="230" t="s">
        <v>127</v>
      </c>
      <c r="M264" s="171" t="s">
        <v>587</v>
      </c>
      <c r="N264" s="77" t="s">
        <v>316</v>
      </c>
      <c r="O264" s="116">
        <v>190578.62</v>
      </c>
      <c r="P264" s="115">
        <v>207680</v>
      </c>
      <c r="Q264" s="115">
        <v>207680</v>
      </c>
      <c r="R264" s="115">
        <v>207680</v>
      </c>
    </row>
    <row r="265" spans="1:18" s="109" customFormat="1" ht="36" customHeight="1" x14ac:dyDescent="0.2">
      <c r="A265" s="335"/>
      <c r="B265" s="335"/>
      <c r="C265" s="335"/>
      <c r="D265" s="335"/>
      <c r="E265" s="335"/>
      <c r="F265" s="461"/>
      <c r="G265" s="335"/>
      <c r="H265" s="375"/>
      <c r="I265" s="375"/>
      <c r="J265" s="147">
        <v>1</v>
      </c>
      <c r="K265" s="230" t="s">
        <v>529</v>
      </c>
      <c r="L265" s="230" t="s">
        <v>127</v>
      </c>
      <c r="M265" s="230" t="s">
        <v>587</v>
      </c>
      <c r="N265" s="77" t="s">
        <v>286</v>
      </c>
      <c r="O265" s="116">
        <v>279576.78999999998</v>
      </c>
      <c r="P265" s="115">
        <v>281112</v>
      </c>
      <c r="Q265" s="115">
        <v>281112</v>
      </c>
      <c r="R265" s="115">
        <v>281112</v>
      </c>
    </row>
    <row r="266" spans="1:18" s="109" customFormat="1" ht="28.5" customHeight="1" x14ac:dyDescent="0.2">
      <c r="A266" s="335"/>
      <c r="B266" s="335"/>
      <c r="C266" s="335"/>
      <c r="D266" s="335"/>
      <c r="E266" s="335"/>
      <c r="F266" s="461"/>
      <c r="G266" s="335"/>
      <c r="H266" s="375"/>
      <c r="I266" s="375"/>
      <c r="J266" s="147"/>
      <c r="K266" s="230" t="s">
        <v>529</v>
      </c>
      <c r="L266" s="230" t="s">
        <v>127</v>
      </c>
      <c r="M266" s="230" t="s">
        <v>588</v>
      </c>
      <c r="N266" s="77" t="s">
        <v>316</v>
      </c>
      <c r="O266" s="116">
        <v>6554.52</v>
      </c>
      <c r="P266" s="115">
        <v>8473</v>
      </c>
      <c r="Q266" s="115">
        <v>8473</v>
      </c>
      <c r="R266" s="115">
        <v>8473</v>
      </c>
    </row>
    <row r="267" spans="1:18" s="109" customFormat="1" ht="35.25" customHeight="1" x14ac:dyDescent="0.2">
      <c r="A267" s="335"/>
      <c r="B267" s="335"/>
      <c r="C267" s="335"/>
      <c r="D267" s="335"/>
      <c r="E267" s="335"/>
      <c r="F267" s="462"/>
      <c r="G267" s="335"/>
      <c r="H267" s="376"/>
      <c r="I267" s="376"/>
      <c r="J267" s="147">
        <v>1</v>
      </c>
      <c r="K267" s="230" t="s">
        <v>529</v>
      </c>
      <c r="L267" s="230" t="s">
        <v>127</v>
      </c>
      <c r="M267" s="230" t="s">
        <v>588</v>
      </c>
      <c r="N267" s="77" t="s">
        <v>286</v>
      </c>
      <c r="O267" s="116"/>
      <c r="P267" s="115">
        <v>23195</v>
      </c>
      <c r="Q267" s="115">
        <v>23195</v>
      </c>
      <c r="R267" s="115">
        <v>23195</v>
      </c>
    </row>
    <row r="268" spans="1:18" s="109" customFormat="1" ht="67.5" customHeight="1" x14ac:dyDescent="0.2">
      <c r="A268" s="106" t="s">
        <v>194</v>
      </c>
      <c r="B268" s="99" t="s">
        <v>195</v>
      </c>
      <c r="C268" s="99" t="s">
        <v>196</v>
      </c>
      <c r="D268" s="99" t="s">
        <v>270</v>
      </c>
      <c r="E268" s="99" t="s">
        <v>272</v>
      </c>
      <c r="F268" s="99" t="s">
        <v>466</v>
      </c>
      <c r="G268" s="99" t="s">
        <v>42</v>
      </c>
      <c r="H268" s="99"/>
      <c r="I268" s="99" t="s">
        <v>0</v>
      </c>
      <c r="J268" s="125" t="s">
        <v>15</v>
      </c>
      <c r="K268" s="133" t="s">
        <v>529</v>
      </c>
      <c r="L268" s="133" t="s">
        <v>102</v>
      </c>
      <c r="M268" s="133" t="s">
        <v>563</v>
      </c>
      <c r="N268" s="151" t="s">
        <v>296</v>
      </c>
      <c r="O268" s="117">
        <v>2114244</v>
      </c>
      <c r="P268" s="115">
        <v>9952800</v>
      </c>
      <c r="Q268" s="115">
        <v>10335600</v>
      </c>
      <c r="R268" s="115">
        <v>10335600</v>
      </c>
    </row>
    <row r="269" spans="1:18" s="109" customFormat="1" ht="126" customHeight="1" x14ac:dyDescent="0.2">
      <c r="A269" s="107" t="s">
        <v>197</v>
      </c>
      <c r="B269" s="88" t="s">
        <v>198</v>
      </c>
      <c r="C269" s="88" t="s">
        <v>199</v>
      </c>
      <c r="D269" s="88" t="s">
        <v>270</v>
      </c>
      <c r="E269" s="88" t="s">
        <v>271</v>
      </c>
      <c r="F269" s="88" t="s">
        <v>481</v>
      </c>
      <c r="G269" s="98" t="s">
        <v>42</v>
      </c>
      <c r="H269" s="374" t="s">
        <v>619</v>
      </c>
      <c r="I269" s="88" t="s">
        <v>42</v>
      </c>
      <c r="J269" s="88" t="s">
        <v>15</v>
      </c>
      <c r="K269" s="131" t="s">
        <v>529</v>
      </c>
      <c r="L269" s="131" t="s">
        <v>102</v>
      </c>
      <c r="M269" s="131" t="s">
        <v>564</v>
      </c>
      <c r="N269" s="130" t="s">
        <v>292</v>
      </c>
      <c r="O269" s="143">
        <v>42000</v>
      </c>
      <c r="P269" s="115">
        <v>68000</v>
      </c>
      <c r="Q269" s="115">
        <v>76400</v>
      </c>
      <c r="R269" s="115">
        <v>76400</v>
      </c>
    </row>
    <row r="270" spans="1:18" s="109" customFormat="1" ht="60" customHeight="1" x14ac:dyDescent="0.2">
      <c r="A270" s="339" t="s">
        <v>200</v>
      </c>
      <c r="B270" s="339" t="s">
        <v>201</v>
      </c>
      <c r="C270" s="339" t="s">
        <v>202</v>
      </c>
      <c r="D270" s="339" t="s">
        <v>270</v>
      </c>
      <c r="E270" s="339" t="s">
        <v>271</v>
      </c>
      <c r="F270" s="351" t="s">
        <v>477</v>
      </c>
      <c r="G270" s="335" t="s">
        <v>42</v>
      </c>
      <c r="H270" s="375"/>
      <c r="I270" s="88" t="s">
        <v>0</v>
      </c>
      <c r="J270" s="152" t="s">
        <v>15</v>
      </c>
      <c r="K270" s="121" t="s">
        <v>289</v>
      </c>
      <c r="L270" s="121" t="s">
        <v>306</v>
      </c>
      <c r="M270" s="121" t="s">
        <v>289</v>
      </c>
      <c r="N270" s="121" t="s">
        <v>289</v>
      </c>
      <c r="O270" s="146">
        <f>SUM(O271:O277)</f>
        <v>5395512</v>
      </c>
      <c r="P270" s="153">
        <f t="shared" ref="P270:R270" si="17">SUM(P271:P277)</f>
        <v>5934748</v>
      </c>
      <c r="Q270" s="153">
        <f t="shared" si="17"/>
        <v>5934748</v>
      </c>
      <c r="R270" s="153">
        <f t="shared" si="17"/>
        <v>5934748</v>
      </c>
    </row>
    <row r="271" spans="1:18" s="109" customFormat="1" ht="24.75" customHeight="1" x14ac:dyDescent="0.2">
      <c r="A271" s="340"/>
      <c r="B271" s="340"/>
      <c r="C271" s="340"/>
      <c r="D271" s="340"/>
      <c r="E271" s="340"/>
      <c r="F271" s="352"/>
      <c r="G271" s="335"/>
      <c r="H271" s="375"/>
      <c r="I271" s="360" t="s">
        <v>42</v>
      </c>
      <c r="J271" s="87"/>
      <c r="K271" s="348" t="s">
        <v>529</v>
      </c>
      <c r="L271" s="133"/>
      <c r="M271" s="133"/>
      <c r="N271" s="133"/>
      <c r="O271" s="116"/>
      <c r="P271" s="115"/>
      <c r="Q271" s="115"/>
      <c r="R271" s="115"/>
    </row>
    <row r="272" spans="1:18" s="109" customFormat="1" ht="30" customHeight="1" x14ac:dyDescent="0.2">
      <c r="A272" s="340"/>
      <c r="B272" s="340"/>
      <c r="C272" s="340"/>
      <c r="D272" s="340"/>
      <c r="E272" s="340"/>
      <c r="F272" s="351" t="s">
        <v>478</v>
      </c>
      <c r="G272" s="335" t="s">
        <v>42</v>
      </c>
      <c r="H272" s="376"/>
      <c r="I272" s="362"/>
      <c r="J272" s="87"/>
      <c r="K272" s="350"/>
      <c r="L272" s="133" t="s">
        <v>307</v>
      </c>
      <c r="M272" s="129" t="s">
        <v>603</v>
      </c>
      <c r="N272" s="129" t="s">
        <v>298</v>
      </c>
      <c r="O272" s="116">
        <v>136800</v>
      </c>
      <c r="P272" s="115">
        <v>147600</v>
      </c>
      <c r="Q272" s="115">
        <v>147600</v>
      </c>
      <c r="R272" s="115">
        <v>147600</v>
      </c>
    </row>
    <row r="273" spans="1:18" s="109" customFormat="1" ht="42.75" customHeight="1" x14ac:dyDescent="0.2">
      <c r="A273" s="340"/>
      <c r="B273" s="340"/>
      <c r="C273" s="340"/>
      <c r="D273" s="340"/>
      <c r="E273" s="340"/>
      <c r="F273" s="352"/>
      <c r="G273" s="335"/>
      <c r="H273" s="377" t="s">
        <v>619</v>
      </c>
      <c r="I273" s="360" t="s">
        <v>42</v>
      </c>
      <c r="J273" s="351"/>
      <c r="K273" s="348" t="s">
        <v>531</v>
      </c>
      <c r="L273" s="329" t="s">
        <v>47</v>
      </c>
      <c r="M273" s="329" t="s">
        <v>533</v>
      </c>
      <c r="N273" s="363" t="s">
        <v>297</v>
      </c>
      <c r="O273" s="116">
        <v>916200</v>
      </c>
      <c r="P273" s="115">
        <v>936000</v>
      </c>
      <c r="Q273" s="115">
        <v>936000</v>
      </c>
      <c r="R273" s="115">
        <v>936000</v>
      </c>
    </row>
    <row r="274" spans="1:18" s="109" customFormat="1" ht="51" customHeight="1" x14ac:dyDescent="0.2">
      <c r="A274" s="340"/>
      <c r="B274" s="340"/>
      <c r="C274" s="340"/>
      <c r="D274" s="340"/>
      <c r="E274" s="340"/>
      <c r="F274" s="413" t="s">
        <v>479</v>
      </c>
      <c r="G274" s="335" t="s">
        <v>42</v>
      </c>
      <c r="H274" s="335"/>
      <c r="I274" s="361"/>
      <c r="J274" s="359"/>
      <c r="K274" s="349"/>
      <c r="L274" s="329" t="s">
        <v>51</v>
      </c>
      <c r="M274" s="329" t="s">
        <v>565</v>
      </c>
      <c r="N274" s="363"/>
      <c r="O274" s="116">
        <v>3145300</v>
      </c>
      <c r="P274" s="115">
        <v>3302400</v>
      </c>
      <c r="Q274" s="115">
        <v>3302400</v>
      </c>
      <c r="R274" s="115">
        <v>3302400</v>
      </c>
    </row>
    <row r="275" spans="1:18" s="109" customFormat="1" ht="51.75" customHeight="1" x14ac:dyDescent="0.2">
      <c r="A275" s="340"/>
      <c r="B275" s="340"/>
      <c r="C275" s="340"/>
      <c r="D275" s="340"/>
      <c r="E275" s="340"/>
      <c r="F275" s="414"/>
      <c r="G275" s="335"/>
      <c r="H275" s="335"/>
      <c r="I275" s="361"/>
      <c r="J275" s="359"/>
      <c r="K275" s="349"/>
      <c r="L275" s="329" t="s">
        <v>59</v>
      </c>
      <c r="M275" s="329" t="s">
        <v>565</v>
      </c>
      <c r="N275" s="363"/>
      <c r="O275" s="116">
        <v>293400</v>
      </c>
      <c r="P275" s="116">
        <v>296400</v>
      </c>
      <c r="Q275" s="116">
        <v>296400</v>
      </c>
      <c r="R275" s="115">
        <v>296400</v>
      </c>
    </row>
    <row r="276" spans="1:18" s="109" customFormat="1" ht="48" customHeight="1" x14ac:dyDescent="0.2">
      <c r="A276" s="340"/>
      <c r="B276" s="340"/>
      <c r="C276" s="340"/>
      <c r="D276" s="340"/>
      <c r="E276" s="340"/>
      <c r="F276" s="351" t="s">
        <v>480</v>
      </c>
      <c r="G276" s="335" t="s">
        <v>42</v>
      </c>
      <c r="H276" s="335"/>
      <c r="I276" s="361"/>
      <c r="J276" s="359"/>
      <c r="K276" s="349"/>
      <c r="L276" s="133" t="s">
        <v>66</v>
      </c>
      <c r="M276" s="171" t="s">
        <v>565</v>
      </c>
      <c r="N276" s="133" t="s">
        <v>297</v>
      </c>
      <c r="O276" s="116">
        <v>72000</v>
      </c>
      <c r="P276" s="115">
        <v>72000</v>
      </c>
      <c r="Q276" s="115">
        <v>72000</v>
      </c>
      <c r="R276" s="115">
        <v>72000</v>
      </c>
    </row>
    <row r="277" spans="1:18" s="109" customFormat="1" ht="40.5" customHeight="1" x14ac:dyDescent="0.2">
      <c r="A277" s="353"/>
      <c r="B277" s="353"/>
      <c r="C277" s="353"/>
      <c r="D277" s="353"/>
      <c r="E277" s="353"/>
      <c r="F277" s="352"/>
      <c r="G277" s="335"/>
      <c r="H277" s="335"/>
      <c r="I277" s="362"/>
      <c r="J277" s="352"/>
      <c r="K277" s="350"/>
      <c r="L277" s="133" t="s">
        <v>102</v>
      </c>
      <c r="M277" s="133" t="s">
        <v>566</v>
      </c>
      <c r="N277" s="133" t="s">
        <v>326</v>
      </c>
      <c r="O277" s="116">
        <v>831812</v>
      </c>
      <c r="P277" s="115">
        <v>1180348</v>
      </c>
      <c r="Q277" s="115">
        <v>1180348</v>
      </c>
      <c r="R277" s="115">
        <v>1180348</v>
      </c>
    </row>
    <row r="278" spans="1:18" s="109" customFormat="1" ht="124.5" customHeight="1" x14ac:dyDescent="0.2">
      <c r="A278" s="418" t="s">
        <v>203</v>
      </c>
      <c r="B278" s="339" t="s">
        <v>204</v>
      </c>
      <c r="C278" s="339" t="s">
        <v>205</v>
      </c>
      <c r="D278" s="339" t="s">
        <v>270</v>
      </c>
      <c r="E278" s="339" t="s">
        <v>271</v>
      </c>
      <c r="F278" s="88" t="s">
        <v>467</v>
      </c>
      <c r="G278" s="99" t="s">
        <v>42</v>
      </c>
      <c r="H278" s="356" t="s">
        <v>619</v>
      </c>
      <c r="I278" s="339" t="s">
        <v>42</v>
      </c>
      <c r="J278" s="339" t="s">
        <v>15</v>
      </c>
      <c r="K278" s="345" t="s">
        <v>529</v>
      </c>
      <c r="L278" s="345" t="s">
        <v>102</v>
      </c>
      <c r="M278" s="345" t="s">
        <v>567</v>
      </c>
      <c r="N278" s="132" t="s">
        <v>295</v>
      </c>
      <c r="O278" s="117">
        <v>3280263.71</v>
      </c>
      <c r="P278" s="115">
        <v>5069551</v>
      </c>
      <c r="Q278" s="115">
        <v>5069551</v>
      </c>
      <c r="R278" s="115">
        <v>5069551</v>
      </c>
    </row>
    <row r="279" spans="1:18" s="109" customFormat="1" ht="163.5" customHeight="1" x14ac:dyDescent="0.2">
      <c r="A279" s="419"/>
      <c r="B279" s="353"/>
      <c r="C279" s="353"/>
      <c r="D279" s="353"/>
      <c r="E279" s="353"/>
      <c r="F279" s="88" t="s">
        <v>468</v>
      </c>
      <c r="G279" s="88" t="s">
        <v>42</v>
      </c>
      <c r="H279" s="353"/>
      <c r="I279" s="353"/>
      <c r="J279" s="353"/>
      <c r="K279" s="346"/>
      <c r="L279" s="346"/>
      <c r="M279" s="346"/>
      <c r="N279" s="37" t="s">
        <v>326</v>
      </c>
      <c r="O279" s="38">
        <v>477012.25</v>
      </c>
      <c r="P279" s="168">
        <v>1394577</v>
      </c>
      <c r="Q279" s="150">
        <v>1394577</v>
      </c>
      <c r="R279" s="150">
        <v>1394577</v>
      </c>
    </row>
    <row r="280" spans="1:18" s="7" customFormat="1" ht="38.25" customHeight="1" x14ac:dyDescent="0.2">
      <c r="A280" s="5" t="s">
        <v>206</v>
      </c>
      <c r="B280" s="6" t="s">
        <v>207</v>
      </c>
      <c r="C280" s="6" t="s">
        <v>208</v>
      </c>
      <c r="D280" s="6" t="s">
        <v>270</v>
      </c>
      <c r="E280" s="6" t="s">
        <v>271</v>
      </c>
      <c r="F280" s="6" t="s">
        <v>463</v>
      </c>
      <c r="G280" s="6" t="s">
        <v>42</v>
      </c>
      <c r="H280" s="105"/>
      <c r="I280" s="6" t="s">
        <v>42</v>
      </c>
      <c r="J280" s="6">
        <v>31</v>
      </c>
      <c r="K280" s="23" t="s">
        <v>529</v>
      </c>
      <c r="L280" s="23" t="s">
        <v>209</v>
      </c>
      <c r="M280" s="23" t="s">
        <v>568</v>
      </c>
      <c r="N280" s="23" t="s">
        <v>286</v>
      </c>
      <c r="O280" s="27">
        <v>18000</v>
      </c>
      <c r="P280" s="27">
        <v>47000</v>
      </c>
      <c r="Q280" s="27">
        <v>47000</v>
      </c>
      <c r="R280" s="27">
        <v>47000</v>
      </c>
    </row>
    <row r="281" spans="1:18" s="7" customFormat="1" ht="96.75" customHeight="1" x14ac:dyDescent="0.2">
      <c r="A281" s="5" t="s">
        <v>210</v>
      </c>
      <c r="B281" s="6" t="s">
        <v>211</v>
      </c>
      <c r="C281" s="6" t="s">
        <v>212</v>
      </c>
      <c r="D281" s="6" t="s">
        <v>270</v>
      </c>
      <c r="E281" s="6" t="s">
        <v>271</v>
      </c>
      <c r="F281" s="6" t="s">
        <v>469</v>
      </c>
      <c r="G281" s="6" t="s">
        <v>42</v>
      </c>
      <c r="H281" s="105"/>
      <c r="I281" s="105" t="s">
        <v>42</v>
      </c>
      <c r="J281" s="6">
        <v>53</v>
      </c>
      <c r="K281" s="23" t="s">
        <v>529</v>
      </c>
      <c r="L281" s="23" t="s">
        <v>213</v>
      </c>
      <c r="M281" s="23" t="s">
        <v>569</v>
      </c>
      <c r="N281" s="23" t="s">
        <v>286</v>
      </c>
      <c r="O281" s="27"/>
      <c r="P281" s="27">
        <v>140517.41</v>
      </c>
      <c r="Q281" s="27">
        <v>140517.41</v>
      </c>
      <c r="R281" s="27">
        <v>140517.41</v>
      </c>
    </row>
    <row r="282" spans="1:18" ht="48.4" customHeight="1" x14ac:dyDescent="0.2">
      <c r="A282" s="13" t="s">
        <v>214</v>
      </c>
      <c r="B282" s="1" t="s">
        <v>215</v>
      </c>
      <c r="C282" s="1" t="s">
        <v>216</v>
      </c>
      <c r="D282" s="1" t="s">
        <v>0</v>
      </c>
      <c r="E282" s="1" t="s">
        <v>0</v>
      </c>
      <c r="F282" s="1" t="s">
        <v>0</v>
      </c>
      <c r="G282" s="1" t="s">
        <v>0</v>
      </c>
      <c r="H282" s="1" t="s">
        <v>0</v>
      </c>
      <c r="I282" s="1" t="s">
        <v>0</v>
      </c>
      <c r="J282" s="1" t="s">
        <v>0</v>
      </c>
      <c r="K282" s="22"/>
      <c r="L282" s="22"/>
      <c r="M282" s="22"/>
      <c r="N282" s="22"/>
      <c r="O282" s="8">
        <f>O283+O285+O287</f>
        <v>168899307</v>
      </c>
      <c r="P282" s="8">
        <f t="shared" ref="P282:R282" si="18">P283+P285+P287</f>
        <v>179307409</v>
      </c>
      <c r="Q282" s="8">
        <f t="shared" si="18"/>
        <v>179307409</v>
      </c>
      <c r="R282" s="8">
        <f t="shared" si="18"/>
        <v>179307409</v>
      </c>
    </row>
    <row r="283" spans="1:18" s="7" customFormat="1" ht="64.5" customHeight="1" x14ac:dyDescent="0.2">
      <c r="A283" s="399" t="s">
        <v>217</v>
      </c>
      <c r="B283" s="6" t="s">
        <v>218</v>
      </c>
      <c r="C283" s="405" t="s">
        <v>219</v>
      </c>
      <c r="D283" s="6" t="s">
        <v>270</v>
      </c>
      <c r="E283" s="6" t="s">
        <v>271</v>
      </c>
      <c r="F283" s="6" t="s">
        <v>46</v>
      </c>
      <c r="G283" s="6" t="s">
        <v>42</v>
      </c>
      <c r="H283" s="356" t="s">
        <v>619</v>
      </c>
      <c r="I283" s="333" t="s">
        <v>42</v>
      </c>
      <c r="J283" s="333" t="s">
        <v>11</v>
      </c>
      <c r="K283" s="372" t="s">
        <v>531</v>
      </c>
      <c r="L283" s="372" t="s">
        <v>51</v>
      </c>
      <c r="M283" s="372" t="s">
        <v>570</v>
      </c>
      <c r="N283" s="372" t="s">
        <v>297</v>
      </c>
      <c r="O283" s="364">
        <v>79931603.359999999</v>
      </c>
      <c r="P283" s="364">
        <v>84341326.299999997</v>
      </c>
      <c r="Q283" s="364">
        <v>84341326.299999997</v>
      </c>
      <c r="R283" s="364">
        <v>84341326.299999997</v>
      </c>
    </row>
    <row r="284" spans="1:18" ht="39" customHeight="1" x14ac:dyDescent="0.2">
      <c r="A284" s="399" t="s">
        <v>0</v>
      </c>
      <c r="B284" s="1" t="s">
        <v>218</v>
      </c>
      <c r="C284" s="405" t="s">
        <v>0</v>
      </c>
      <c r="D284" s="11" t="s">
        <v>483</v>
      </c>
      <c r="E284" s="1" t="s">
        <v>42</v>
      </c>
      <c r="F284" s="11" t="s">
        <v>484</v>
      </c>
      <c r="G284" s="11" t="s">
        <v>485</v>
      </c>
      <c r="H284" s="353"/>
      <c r="I284" s="334"/>
      <c r="J284" s="334"/>
      <c r="K284" s="373"/>
      <c r="L284" s="373"/>
      <c r="M284" s="373"/>
      <c r="N284" s="373"/>
      <c r="O284" s="365"/>
      <c r="P284" s="365"/>
      <c r="Q284" s="365"/>
      <c r="R284" s="365"/>
    </row>
    <row r="285" spans="1:18" s="7" customFormat="1" ht="84" customHeight="1" x14ac:dyDescent="0.2">
      <c r="A285" s="399" t="s">
        <v>220</v>
      </c>
      <c r="B285" s="6" t="s">
        <v>221</v>
      </c>
      <c r="C285" s="405" t="s">
        <v>222</v>
      </c>
      <c r="D285" s="6" t="s">
        <v>270</v>
      </c>
      <c r="E285" s="6" t="s">
        <v>271</v>
      </c>
      <c r="F285" s="333" t="s">
        <v>46</v>
      </c>
      <c r="G285" s="333" t="s">
        <v>42</v>
      </c>
      <c r="H285" s="356" t="s">
        <v>619</v>
      </c>
      <c r="I285" s="333" t="s">
        <v>42</v>
      </c>
      <c r="J285" s="333" t="s">
        <v>11</v>
      </c>
      <c r="K285" s="372" t="s">
        <v>531</v>
      </c>
      <c r="L285" s="372" t="s">
        <v>51</v>
      </c>
      <c r="M285" s="372" t="s">
        <v>570</v>
      </c>
      <c r="N285" s="372" t="s">
        <v>297</v>
      </c>
      <c r="O285" s="364">
        <v>34256401.43</v>
      </c>
      <c r="P285" s="364">
        <v>36146282.700000003</v>
      </c>
      <c r="Q285" s="364">
        <v>36146282.700000003</v>
      </c>
      <c r="R285" s="364">
        <v>36146282.700000003</v>
      </c>
    </row>
    <row r="286" spans="1:18" ht="192.75" customHeight="1" x14ac:dyDescent="0.2">
      <c r="A286" s="399" t="s">
        <v>0</v>
      </c>
      <c r="B286" s="1" t="s">
        <v>221</v>
      </c>
      <c r="C286" s="405" t="s">
        <v>0</v>
      </c>
      <c r="D286" s="11" t="s">
        <v>432</v>
      </c>
      <c r="E286" s="1" t="s">
        <v>42</v>
      </c>
      <c r="F286" s="334"/>
      <c r="G286" s="334"/>
      <c r="H286" s="353"/>
      <c r="I286" s="334"/>
      <c r="J286" s="334"/>
      <c r="K286" s="373"/>
      <c r="L286" s="373"/>
      <c r="M286" s="373"/>
      <c r="N286" s="373"/>
      <c r="O286" s="365"/>
      <c r="P286" s="365"/>
      <c r="Q286" s="365"/>
      <c r="R286" s="365"/>
    </row>
    <row r="287" spans="1:18" s="7" customFormat="1" ht="66.75" customHeight="1" x14ac:dyDescent="0.2">
      <c r="A287" s="399" t="s">
        <v>223</v>
      </c>
      <c r="B287" s="6" t="s">
        <v>224</v>
      </c>
      <c r="C287" s="405" t="s">
        <v>225</v>
      </c>
      <c r="D287" s="138" t="s">
        <v>270</v>
      </c>
      <c r="E287" s="138" t="s">
        <v>271</v>
      </c>
      <c r="F287" s="413" t="s">
        <v>46</v>
      </c>
      <c r="G287" s="401" t="s">
        <v>42</v>
      </c>
      <c r="H287" s="356" t="s">
        <v>619</v>
      </c>
      <c r="I287" s="333" t="s">
        <v>0</v>
      </c>
      <c r="J287" s="333" t="s">
        <v>11</v>
      </c>
      <c r="K287" s="372" t="s">
        <v>531</v>
      </c>
      <c r="L287" s="372" t="s">
        <v>47</v>
      </c>
      <c r="M287" s="372" t="s">
        <v>571</v>
      </c>
      <c r="N287" s="372" t="s">
        <v>297</v>
      </c>
      <c r="O287" s="364">
        <v>54711302.210000001</v>
      </c>
      <c r="P287" s="364">
        <v>58819800</v>
      </c>
      <c r="Q287" s="364">
        <v>58819800</v>
      </c>
      <c r="R287" s="364">
        <v>58819800</v>
      </c>
    </row>
    <row r="288" spans="1:18" ht="222" customHeight="1" x14ac:dyDescent="0.2">
      <c r="A288" s="399" t="s">
        <v>0</v>
      </c>
      <c r="B288" s="1" t="s">
        <v>224</v>
      </c>
      <c r="C288" s="405" t="s">
        <v>0</v>
      </c>
      <c r="D288" s="136" t="s">
        <v>52</v>
      </c>
      <c r="E288" s="136" t="s">
        <v>42</v>
      </c>
      <c r="F288" s="414"/>
      <c r="G288" s="456"/>
      <c r="H288" s="353"/>
      <c r="I288" s="334"/>
      <c r="J288" s="334"/>
      <c r="K288" s="373"/>
      <c r="L288" s="373"/>
      <c r="M288" s="373"/>
      <c r="N288" s="373"/>
      <c r="O288" s="365"/>
      <c r="P288" s="365"/>
      <c r="Q288" s="365"/>
      <c r="R288" s="365"/>
    </row>
    <row r="289" spans="1:18" ht="72.75" customHeight="1" x14ac:dyDescent="0.2">
      <c r="A289" s="16" t="s">
        <v>226</v>
      </c>
      <c r="B289" s="1" t="s">
        <v>227</v>
      </c>
      <c r="C289" s="1" t="s">
        <v>228</v>
      </c>
      <c r="D289" s="1" t="s">
        <v>0</v>
      </c>
      <c r="E289" s="1" t="s">
        <v>0</v>
      </c>
      <c r="F289" s="1" t="s">
        <v>0</v>
      </c>
      <c r="G289" s="1" t="s">
        <v>0</v>
      </c>
      <c r="H289" s="1" t="s">
        <v>0</v>
      </c>
      <c r="I289" s="1" t="s">
        <v>0</v>
      </c>
      <c r="J289" s="1" t="s">
        <v>0</v>
      </c>
      <c r="K289" s="22"/>
      <c r="L289" s="22"/>
      <c r="M289" s="22"/>
      <c r="N289" s="22"/>
      <c r="O289" s="9">
        <f>O290+O291+O295</f>
        <v>8705034</v>
      </c>
      <c r="P289" s="9">
        <f>P290+P291+P295</f>
        <v>6192000</v>
      </c>
      <c r="Q289" s="9">
        <f t="shared" ref="Q289:R289" si="19">Q290+Q291+Q295</f>
        <v>972000</v>
      </c>
      <c r="R289" s="9">
        <f t="shared" si="19"/>
        <v>972000</v>
      </c>
    </row>
    <row r="290" spans="1:18" s="7" customFormat="1" ht="36" customHeight="1" x14ac:dyDescent="0.2">
      <c r="A290" s="5" t="s">
        <v>229</v>
      </c>
      <c r="B290" s="6" t="s">
        <v>230</v>
      </c>
      <c r="C290" s="6" t="s">
        <v>231</v>
      </c>
      <c r="D290" s="6" t="s">
        <v>270</v>
      </c>
      <c r="E290" s="6" t="s">
        <v>42</v>
      </c>
      <c r="F290" s="6" t="s">
        <v>487</v>
      </c>
      <c r="G290" s="6" t="s">
        <v>42</v>
      </c>
      <c r="H290" s="356" t="s">
        <v>619</v>
      </c>
      <c r="I290" s="6" t="s">
        <v>0</v>
      </c>
      <c r="J290" s="138" t="s">
        <v>168</v>
      </c>
      <c r="K290" s="23" t="s">
        <v>555</v>
      </c>
      <c r="L290" s="23">
        <v>1401</v>
      </c>
      <c r="M290" s="23" t="s">
        <v>556</v>
      </c>
      <c r="N290" s="23">
        <v>511</v>
      </c>
      <c r="O290" s="27">
        <v>1001100</v>
      </c>
      <c r="P290" s="27">
        <v>972000</v>
      </c>
      <c r="Q290" s="27">
        <v>972000</v>
      </c>
      <c r="R290" s="27">
        <v>972000</v>
      </c>
    </row>
    <row r="291" spans="1:18" s="112" customFormat="1" ht="140.25" customHeight="1" x14ac:dyDescent="0.2">
      <c r="A291" s="156" t="s">
        <v>232</v>
      </c>
      <c r="B291" s="103" t="s">
        <v>233</v>
      </c>
      <c r="C291" s="103" t="s">
        <v>234</v>
      </c>
      <c r="D291" s="157" t="s">
        <v>0</v>
      </c>
      <c r="E291" s="157" t="s">
        <v>0</v>
      </c>
      <c r="F291" s="157" t="s">
        <v>0</v>
      </c>
      <c r="G291" s="157" t="s">
        <v>0</v>
      </c>
      <c r="H291" s="353"/>
      <c r="I291" s="103" t="s">
        <v>0</v>
      </c>
      <c r="J291" s="139" t="s">
        <v>168</v>
      </c>
      <c r="K291" s="21"/>
      <c r="L291" s="21"/>
      <c r="M291" s="21"/>
      <c r="N291" s="21"/>
      <c r="O291" s="158">
        <f>O292+O294</f>
        <v>1724234</v>
      </c>
      <c r="P291" s="158">
        <f t="shared" ref="P291:R291" si="20">P292+P294</f>
        <v>0</v>
      </c>
      <c r="Q291" s="158">
        <f t="shared" si="20"/>
        <v>0</v>
      </c>
      <c r="R291" s="158">
        <f t="shared" si="20"/>
        <v>0</v>
      </c>
    </row>
    <row r="292" spans="1:18" s="112" customFormat="1" ht="70.5" customHeight="1" x14ac:dyDescent="0.2">
      <c r="A292" s="448" t="s">
        <v>235</v>
      </c>
      <c r="B292" s="103" t="s">
        <v>236</v>
      </c>
      <c r="C292" s="437" t="s">
        <v>237</v>
      </c>
      <c r="D292" s="101" t="s">
        <v>497</v>
      </c>
      <c r="E292" s="102" t="s">
        <v>42</v>
      </c>
      <c r="F292" s="366" t="s">
        <v>447</v>
      </c>
      <c r="G292" s="367" t="s">
        <v>42</v>
      </c>
      <c r="H292" s="356" t="s">
        <v>619</v>
      </c>
      <c r="I292" s="368" t="s">
        <v>42</v>
      </c>
      <c r="J292" s="370" t="s">
        <v>168</v>
      </c>
      <c r="K292" s="344" t="s">
        <v>529</v>
      </c>
      <c r="L292" s="344" t="s">
        <v>181</v>
      </c>
      <c r="M292" s="344" t="s">
        <v>554</v>
      </c>
      <c r="N292" s="344" t="s">
        <v>284</v>
      </c>
      <c r="O292" s="357">
        <v>1724234</v>
      </c>
      <c r="P292" s="357"/>
      <c r="Q292" s="357"/>
      <c r="R292" s="357"/>
    </row>
    <row r="293" spans="1:18" s="109" customFormat="1" ht="19.5" hidden="1" customHeight="1" x14ac:dyDescent="0.2">
      <c r="A293" s="448" t="s">
        <v>0</v>
      </c>
      <c r="B293" s="88" t="s">
        <v>236</v>
      </c>
      <c r="C293" s="437" t="s">
        <v>0</v>
      </c>
      <c r="D293" s="127" t="s">
        <v>496</v>
      </c>
      <c r="E293" s="127" t="s">
        <v>42</v>
      </c>
      <c r="F293" s="366"/>
      <c r="G293" s="367"/>
      <c r="H293" s="353"/>
      <c r="I293" s="369"/>
      <c r="J293" s="371"/>
      <c r="K293" s="346"/>
      <c r="L293" s="346"/>
      <c r="M293" s="346"/>
      <c r="N293" s="346"/>
      <c r="O293" s="358"/>
      <c r="P293" s="358"/>
      <c r="Q293" s="358"/>
      <c r="R293" s="358"/>
    </row>
    <row r="294" spans="1:18" s="109" customFormat="1" ht="0.75" hidden="1" customHeight="1" x14ac:dyDescent="0.2">
      <c r="A294" s="107" t="s">
        <v>238</v>
      </c>
      <c r="B294" s="88" t="s">
        <v>239</v>
      </c>
      <c r="C294" s="88" t="s">
        <v>240</v>
      </c>
      <c r="D294" s="99" t="s">
        <v>270</v>
      </c>
      <c r="E294" s="99" t="s">
        <v>42</v>
      </c>
      <c r="F294" s="99" t="s">
        <v>494</v>
      </c>
      <c r="G294" s="99" t="s">
        <v>42</v>
      </c>
      <c r="H294" s="356" t="s">
        <v>619</v>
      </c>
      <c r="I294" s="88" t="s">
        <v>0</v>
      </c>
      <c r="J294" s="88" t="s">
        <v>168</v>
      </c>
      <c r="K294" s="37"/>
      <c r="L294" s="37"/>
      <c r="M294" s="37"/>
      <c r="N294" s="37"/>
      <c r="O294" s="38"/>
      <c r="P294" s="38"/>
      <c r="Q294" s="38"/>
      <c r="R294" s="38"/>
    </row>
    <row r="295" spans="1:18" ht="34.5" customHeight="1" x14ac:dyDescent="0.2">
      <c r="A295" s="13" t="s">
        <v>241</v>
      </c>
      <c r="B295" s="1" t="s">
        <v>242</v>
      </c>
      <c r="C295" s="1" t="s">
        <v>243</v>
      </c>
      <c r="D295" s="1" t="s">
        <v>0</v>
      </c>
      <c r="E295" s="1" t="s">
        <v>0</v>
      </c>
      <c r="F295" s="1" t="s">
        <v>0</v>
      </c>
      <c r="G295" s="1" t="s">
        <v>0</v>
      </c>
      <c r="H295" s="353"/>
      <c r="I295" s="1" t="s">
        <v>0</v>
      </c>
      <c r="J295" s="136" t="s">
        <v>168</v>
      </c>
      <c r="K295" s="22"/>
      <c r="L295" s="22"/>
      <c r="M295" s="22"/>
      <c r="N295" s="22"/>
      <c r="O295" s="8">
        <f>O296+O301</f>
        <v>5979700</v>
      </c>
      <c r="P295" s="8">
        <f>P296+P301</f>
        <v>5220000</v>
      </c>
      <c r="Q295" s="8">
        <f t="shared" ref="Q295:R295" si="21">Q296+Q301</f>
        <v>0</v>
      </c>
      <c r="R295" s="8">
        <f t="shared" si="21"/>
        <v>0</v>
      </c>
    </row>
    <row r="296" spans="1:18" ht="91.5" hidden="1" customHeight="1" x14ac:dyDescent="0.2">
      <c r="A296" s="14" t="s">
        <v>244</v>
      </c>
      <c r="B296" s="1" t="s">
        <v>245</v>
      </c>
      <c r="C296" s="1" t="s">
        <v>246</v>
      </c>
      <c r="D296" s="1" t="s">
        <v>0</v>
      </c>
      <c r="E296" s="1" t="s">
        <v>0</v>
      </c>
      <c r="F296" s="1" t="s">
        <v>0</v>
      </c>
      <c r="G296" s="1" t="s">
        <v>0</v>
      </c>
      <c r="H296" s="1" t="s">
        <v>0</v>
      </c>
      <c r="I296" s="1" t="s">
        <v>0</v>
      </c>
      <c r="J296" s="136" t="s">
        <v>168</v>
      </c>
      <c r="K296" s="22"/>
      <c r="L296" s="22"/>
      <c r="M296" s="22"/>
      <c r="N296" s="22"/>
      <c r="O296" s="4"/>
      <c r="P296" s="4"/>
      <c r="Q296" s="4"/>
      <c r="R296" s="4"/>
    </row>
    <row r="297" spans="1:18" s="7" customFormat="1" ht="24" hidden="1" customHeight="1" x14ac:dyDescent="0.2">
      <c r="A297" s="5" t="s">
        <v>247</v>
      </c>
      <c r="B297" s="6" t="s">
        <v>248</v>
      </c>
      <c r="C297" s="6" t="s">
        <v>249</v>
      </c>
      <c r="D297" s="6" t="s">
        <v>270</v>
      </c>
      <c r="E297" s="105" t="s">
        <v>488</v>
      </c>
      <c r="F297" s="6" t="s">
        <v>0</v>
      </c>
      <c r="G297" s="6" t="s">
        <v>0</v>
      </c>
      <c r="H297" s="356" t="s">
        <v>619</v>
      </c>
      <c r="I297" s="105" t="s">
        <v>42</v>
      </c>
      <c r="J297" s="138" t="s">
        <v>0</v>
      </c>
      <c r="K297" s="23" t="s">
        <v>529</v>
      </c>
      <c r="L297" s="23" t="s">
        <v>138</v>
      </c>
      <c r="M297" s="23" t="s">
        <v>281</v>
      </c>
      <c r="N297" s="23" t="s">
        <v>283</v>
      </c>
      <c r="O297" s="27"/>
      <c r="P297" s="27"/>
      <c r="Q297" s="27"/>
      <c r="R297" s="27"/>
    </row>
    <row r="298" spans="1:18" s="7" customFormat="1" ht="39" hidden="1" customHeight="1" x14ac:dyDescent="0.2">
      <c r="A298" s="5" t="s">
        <v>250</v>
      </c>
      <c r="B298" s="6" t="s">
        <v>251</v>
      </c>
      <c r="C298" s="6" t="s">
        <v>252</v>
      </c>
      <c r="D298" s="6" t="s">
        <v>270</v>
      </c>
      <c r="E298" s="105" t="s">
        <v>488</v>
      </c>
      <c r="F298" s="6" t="s">
        <v>0</v>
      </c>
      <c r="G298" s="6" t="s">
        <v>0</v>
      </c>
      <c r="H298" s="353"/>
      <c r="I298" s="6" t="s">
        <v>42</v>
      </c>
      <c r="J298" s="138" t="s">
        <v>0</v>
      </c>
      <c r="K298" s="23" t="s">
        <v>529</v>
      </c>
      <c r="L298" s="23" t="s">
        <v>253</v>
      </c>
      <c r="M298" s="23" t="s">
        <v>393</v>
      </c>
      <c r="N298" s="23" t="s">
        <v>283</v>
      </c>
      <c r="O298" s="27"/>
      <c r="P298" s="27"/>
      <c r="Q298" s="27"/>
      <c r="R298" s="27"/>
    </row>
    <row r="299" spans="1:18" s="7" customFormat="1" ht="13.5" hidden="1" customHeight="1" x14ac:dyDescent="0.2">
      <c r="A299" s="5" t="s">
        <v>254</v>
      </c>
      <c r="B299" s="6" t="s">
        <v>255</v>
      </c>
      <c r="C299" s="6" t="s">
        <v>256</v>
      </c>
      <c r="D299" s="6" t="s">
        <v>270</v>
      </c>
      <c r="E299" s="105" t="s">
        <v>488</v>
      </c>
      <c r="F299" s="6" t="s">
        <v>493</v>
      </c>
      <c r="G299" s="6" t="s">
        <v>0</v>
      </c>
      <c r="H299" s="105" t="s">
        <v>492</v>
      </c>
      <c r="I299" s="105" t="s">
        <v>42</v>
      </c>
      <c r="J299" s="6" t="s">
        <v>0</v>
      </c>
      <c r="K299" s="23" t="s">
        <v>529</v>
      </c>
      <c r="L299" s="23" t="s">
        <v>94</v>
      </c>
      <c r="M299" s="23" t="s">
        <v>282</v>
      </c>
      <c r="N299" s="23">
        <v>540</v>
      </c>
      <c r="O299" s="27"/>
      <c r="P299" s="27"/>
      <c r="Q299" s="27"/>
      <c r="R299" s="27"/>
    </row>
    <row r="300" spans="1:18" s="7" customFormat="1" ht="13.5" hidden="1" customHeight="1" x14ac:dyDescent="0.2">
      <c r="A300" s="5" t="s">
        <v>99</v>
      </c>
      <c r="B300" s="6" t="s">
        <v>257</v>
      </c>
      <c r="C300" s="6" t="s">
        <v>258</v>
      </c>
      <c r="D300" s="6" t="s">
        <v>270</v>
      </c>
      <c r="E300" s="6" t="s">
        <v>488</v>
      </c>
      <c r="F300" s="6" t="s">
        <v>0</v>
      </c>
      <c r="G300" s="6" t="s">
        <v>0</v>
      </c>
      <c r="H300" s="356" t="s">
        <v>619</v>
      </c>
      <c r="I300" s="105" t="s">
        <v>42</v>
      </c>
      <c r="J300" s="6" t="s">
        <v>0</v>
      </c>
      <c r="K300" s="23" t="s">
        <v>529</v>
      </c>
      <c r="L300" s="23" t="s">
        <v>259</v>
      </c>
      <c r="M300" s="23" t="s">
        <v>390</v>
      </c>
      <c r="N300" s="23">
        <v>540</v>
      </c>
      <c r="O300" s="27"/>
      <c r="P300" s="27"/>
      <c r="Q300" s="27"/>
      <c r="R300" s="27"/>
    </row>
    <row r="301" spans="1:18" ht="24.75" customHeight="1" x14ac:dyDescent="0.2">
      <c r="A301" s="14" t="s">
        <v>260</v>
      </c>
      <c r="B301" s="1" t="s">
        <v>261</v>
      </c>
      <c r="C301" s="1" t="s">
        <v>262</v>
      </c>
      <c r="D301" s="1" t="s">
        <v>0</v>
      </c>
      <c r="E301" s="1" t="s">
        <v>0</v>
      </c>
      <c r="F301" s="1" t="s">
        <v>0</v>
      </c>
      <c r="G301" s="1" t="s">
        <v>0</v>
      </c>
      <c r="H301" s="353"/>
      <c r="I301" s="1" t="s">
        <v>0</v>
      </c>
      <c r="J301" s="1" t="s">
        <v>168</v>
      </c>
      <c r="K301" s="22"/>
      <c r="L301" s="22"/>
      <c r="M301" s="22"/>
      <c r="N301" s="22"/>
      <c r="O301" s="4">
        <f>O302</f>
        <v>5979700</v>
      </c>
      <c r="P301" s="4">
        <f>P302</f>
        <v>5220000</v>
      </c>
      <c r="Q301" s="4">
        <f t="shared" ref="Q301:R301" si="22">Q302</f>
        <v>0</v>
      </c>
      <c r="R301" s="4">
        <f t="shared" si="22"/>
        <v>0</v>
      </c>
    </row>
    <row r="302" spans="1:18" s="7" customFormat="1" ht="39" customHeight="1" x14ac:dyDescent="0.2">
      <c r="A302" s="5" t="s">
        <v>263</v>
      </c>
      <c r="B302" s="6" t="s">
        <v>264</v>
      </c>
      <c r="C302" s="6" t="s">
        <v>265</v>
      </c>
      <c r="D302" s="6" t="s">
        <v>270</v>
      </c>
      <c r="E302" s="6" t="s">
        <v>42</v>
      </c>
      <c r="F302" s="6" t="s">
        <v>487</v>
      </c>
      <c r="G302" s="6" t="s">
        <v>0</v>
      </c>
      <c r="H302" s="356" t="s">
        <v>619</v>
      </c>
      <c r="I302" s="6" t="s">
        <v>42</v>
      </c>
      <c r="J302" s="6" t="s">
        <v>0</v>
      </c>
      <c r="K302" s="23" t="s">
        <v>555</v>
      </c>
      <c r="L302" s="23">
        <v>1402</v>
      </c>
      <c r="M302" s="23" t="s">
        <v>557</v>
      </c>
      <c r="N302" s="23">
        <v>512</v>
      </c>
      <c r="O302" s="27">
        <v>5979700</v>
      </c>
      <c r="P302" s="27">
        <v>5220000</v>
      </c>
      <c r="Q302" s="27"/>
      <c r="R302" s="27"/>
    </row>
    <row r="303" spans="1:18" s="7" customFormat="1" ht="51.75" customHeight="1" x14ac:dyDescent="0.2">
      <c r="A303" s="244" t="s">
        <v>617</v>
      </c>
      <c r="B303" s="245"/>
      <c r="C303" s="245">
        <v>2400</v>
      </c>
      <c r="D303" s="245"/>
      <c r="E303" s="245"/>
      <c r="F303" s="245"/>
      <c r="G303" s="245"/>
      <c r="H303" s="353"/>
      <c r="I303" s="245"/>
      <c r="J303" s="245"/>
      <c r="K303" s="22" t="s">
        <v>555</v>
      </c>
      <c r="L303" s="22" t="s">
        <v>152</v>
      </c>
      <c r="M303" s="22" t="s">
        <v>618</v>
      </c>
      <c r="N303" s="22" t="s">
        <v>300</v>
      </c>
      <c r="O303" s="27"/>
      <c r="P303" s="27"/>
      <c r="Q303" s="27">
        <v>3750875</v>
      </c>
      <c r="R303" s="27">
        <v>7798830</v>
      </c>
    </row>
    <row r="304" spans="1:18" ht="24.75" customHeight="1" x14ac:dyDescent="0.2">
      <c r="A304" s="13" t="s">
        <v>266</v>
      </c>
      <c r="B304" s="1" t="s">
        <v>14</v>
      </c>
      <c r="C304" s="1" t="s">
        <v>267</v>
      </c>
      <c r="D304" s="1" t="s">
        <v>0</v>
      </c>
      <c r="E304" s="1" t="s">
        <v>0</v>
      </c>
      <c r="F304" s="1" t="s">
        <v>0</v>
      </c>
      <c r="G304" s="1" t="s">
        <v>0</v>
      </c>
      <c r="H304" s="1" t="s">
        <v>0</v>
      </c>
      <c r="I304" s="1" t="s">
        <v>0</v>
      </c>
      <c r="J304" s="1" t="s">
        <v>0</v>
      </c>
      <c r="K304" s="22"/>
      <c r="L304" s="22"/>
      <c r="M304" s="22"/>
      <c r="N304" s="22"/>
      <c r="O304" s="215">
        <f>O10+O151+O238+O282</f>
        <v>564649653.80000007</v>
      </c>
      <c r="P304" s="215">
        <f>P10+P151+P238+P282</f>
        <v>600376006.96000004</v>
      </c>
      <c r="Q304" s="215">
        <f>Q10+Q151+Q238+Q282</f>
        <v>505014453.44</v>
      </c>
      <c r="R304" s="215">
        <f>R10+R151+R238+R282</f>
        <v>406516960.42999995</v>
      </c>
    </row>
    <row r="305" spans="1:18" ht="24.75" customHeight="1" x14ac:dyDescent="0.2">
      <c r="A305" s="12" t="s">
        <v>268</v>
      </c>
      <c r="B305" s="1" t="s">
        <v>14</v>
      </c>
      <c r="C305" s="1" t="s">
        <v>269</v>
      </c>
      <c r="D305" s="1" t="s">
        <v>0</v>
      </c>
      <c r="E305" s="1" t="s">
        <v>0</v>
      </c>
      <c r="F305" s="1" t="s">
        <v>0</v>
      </c>
      <c r="G305" s="1" t="s">
        <v>0</v>
      </c>
      <c r="H305" s="1" t="s">
        <v>0</v>
      </c>
      <c r="I305" s="1" t="s">
        <v>0</v>
      </c>
      <c r="J305" s="1" t="s">
        <v>0</v>
      </c>
      <c r="K305" s="22"/>
      <c r="L305" s="22"/>
      <c r="M305" s="22"/>
      <c r="N305" s="22"/>
      <c r="O305" s="216">
        <f>O304+O289</f>
        <v>573354687.80000007</v>
      </c>
      <c r="P305" s="216">
        <f>P304+P289</f>
        <v>606568006.96000004</v>
      </c>
      <c r="Q305" s="216">
        <f>Q304+Q289+Q303</f>
        <v>509737328.44</v>
      </c>
      <c r="R305" s="216">
        <f>R304+R289+R303</f>
        <v>415287790.42999995</v>
      </c>
    </row>
    <row r="307" spans="1:18" hidden="1" x14ac:dyDescent="0.2">
      <c r="P307" s="10">
        <f>382945705.51-P305</f>
        <v>-223622301.45000005</v>
      </c>
    </row>
    <row r="308" spans="1:18" hidden="1" x14ac:dyDescent="0.2"/>
    <row r="309" spans="1:18" hidden="1" x14ac:dyDescent="0.2">
      <c r="O309">
        <v>327291985.54000002</v>
      </c>
      <c r="P309">
        <v>382004159.13999999</v>
      </c>
      <c r="Q309">
        <v>284937300.91000003</v>
      </c>
      <c r="R309">
        <v>262559068.88</v>
      </c>
    </row>
    <row r="310" spans="1:18" hidden="1" x14ac:dyDescent="0.2">
      <c r="O310" s="19">
        <f>O305-O309</f>
        <v>246062702.26000005</v>
      </c>
      <c r="P310" s="19">
        <f t="shared" ref="P310:R310" si="23">P305-P309</f>
        <v>224563847.82000005</v>
      </c>
      <c r="Q310" s="19">
        <f t="shared" si="23"/>
        <v>224800027.52999997</v>
      </c>
      <c r="R310" s="19">
        <f t="shared" si="23"/>
        <v>152728721.54999995</v>
      </c>
    </row>
    <row r="311" spans="1:18" hidden="1" x14ac:dyDescent="0.2"/>
    <row r="312" spans="1:18" hidden="1" x14ac:dyDescent="0.2"/>
    <row r="313" spans="1:18" hidden="1" x14ac:dyDescent="0.2"/>
    <row r="314" spans="1:18" hidden="1" x14ac:dyDescent="0.2"/>
    <row r="315" spans="1:18" hidden="1" x14ac:dyDescent="0.2"/>
    <row r="316" spans="1:18" hidden="1" x14ac:dyDescent="0.2"/>
    <row r="317" spans="1:18" hidden="1" x14ac:dyDescent="0.2">
      <c r="Q317" s="19" t="e">
        <f>3069759.15-Q321</f>
        <v>#REF!</v>
      </c>
      <c r="R317" s="19" t="e">
        <f>6116343.18-R321</f>
        <v>#REF!</v>
      </c>
    </row>
    <row r="318" spans="1:18" hidden="1" x14ac:dyDescent="0.2"/>
    <row r="319" spans="1:18" hidden="1" x14ac:dyDescent="0.2">
      <c r="L319" s="63" t="s">
        <v>328</v>
      </c>
      <c r="O319" s="19" t="e">
        <f>O16+O67+O69+O145+O146+O149+O167+O168+O169+O171+O172+O173+O174+O175+O176+O177+O178+O186+O188+O189+O190+O193+O194+O198+O199+O200+O202+O203+O204+O219+O220+O221+O222+O226+O227+O228+O229+O232+O233+O237+#REF!+O247+O250+O256+O257+O294</f>
        <v>#REF!</v>
      </c>
      <c r="P319" s="19" t="e">
        <f>P16+P67+P69+P145+P146+P149+P167+P168+P169+P171+P172+P173+P174+P175+P176+P177+P178+P186+P187+P188+P189+P190+P193+P194+P198+P199+P200+P202+P203+P204+P219+P220+P221+P222+P226+P227+P228+P229+P232+P233+P237+#REF!+P242+P247+P250+P251+P253+P256+P257+P258+P260+P261+P262+P263+P294</f>
        <v>#REF!</v>
      </c>
      <c r="Q319" s="19" t="e">
        <f>Q16+Q67+Q69+Q145+Q146+Q149+Q167+Q168+Q169+Q171+Q172+Q173+Q174+Q175+Q176+Q177+Q178+Q186+Q187+Q188+Q189+Q190+Q193+Q194+Q198+Q199+Q200+Q202+Q203+Q204+Q219+Q220+Q221+Q222+Q226+Q227+Q228+Q229+Q232+Q233+Q237+#REF!+Q242+Q247+Q250+Q251+Q253+Q256+Q257+Q258+Q260+Q261+Q262+Q263+Q294</f>
        <v>#REF!</v>
      </c>
      <c r="R319" s="19" t="e">
        <f>R16+R67+R69+R145+R146+R149+R167+R168+R169+R171+R172+R173+R174+R175+R176+R177+R178+R186+R187+R188+R189+R190+R193+R194+R198+R199+R200+R202+R203+R204+R219+R220+R221+R222+R226+R227+R228+R229+R232+R233+R237+#REF!+R242+R247+R250+R251+R253+R256+R257+R258+R260+R261+R262+R263+R294</f>
        <v>#REF!</v>
      </c>
    </row>
    <row r="320" spans="1:18" hidden="1" x14ac:dyDescent="0.2">
      <c r="K320"/>
      <c r="O320" s="7">
        <v>34602339.600000001</v>
      </c>
      <c r="P320" s="7">
        <v>37904100</v>
      </c>
      <c r="Q320" s="7">
        <v>32674331.149999999</v>
      </c>
      <c r="R320" s="7">
        <v>35720566.18</v>
      </c>
    </row>
    <row r="321" spans="1:18" hidden="1" x14ac:dyDescent="0.2">
      <c r="K321"/>
      <c r="O321" s="19" t="e">
        <f>O320-O319</f>
        <v>#REF!</v>
      </c>
      <c r="P321" s="81" t="e">
        <f t="shared" ref="P321:R321" si="24">P320-P319</f>
        <v>#REF!</v>
      </c>
      <c r="Q321" s="81" t="e">
        <f t="shared" si="24"/>
        <v>#REF!</v>
      </c>
      <c r="R321" s="81" t="e">
        <f t="shared" si="24"/>
        <v>#REF!</v>
      </c>
    </row>
    <row r="322" spans="1:18" hidden="1" x14ac:dyDescent="0.2">
      <c r="K322"/>
      <c r="L322" s="63" t="s">
        <v>329</v>
      </c>
      <c r="O322" s="19">
        <f>O243+O292</f>
        <v>2298968</v>
      </c>
      <c r="P322" s="19">
        <f>P243+P292</f>
        <v>689965</v>
      </c>
      <c r="Q322" s="19">
        <f>Q243+Q292</f>
        <v>759022</v>
      </c>
      <c r="R322" s="19">
        <f>R243+R292</f>
        <v>829255</v>
      </c>
    </row>
    <row r="323" spans="1:18" hidden="1" x14ac:dyDescent="0.2">
      <c r="K323"/>
      <c r="O323" s="7">
        <v>1818707</v>
      </c>
      <c r="P323" s="7">
        <v>1901934.4</v>
      </c>
      <c r="Q323" s="7">
        <v>1963505.6</v>
      </c>
      <c r="R323" s="7">
        <v>2030214.4</v>
      </c>
    </row>
    <row r="324" spans="1:18" hidden="1" x14ac:dyDescent="0.2">
      <c r="K324"/>
      <c r="O324" s="17">
        <f>O323-O322</f>
        <v>-480261</v>
      </c>
      <c r="P324" s="17">
        <f t="shared" ref="P324:R324" si="25">P323-P322</f>
        <v>1211969.3999999999</v>
      </c>
      <c r="Q324" s="17">
        <f t="shared" si="25"/>
        <v>1204483.6000000001</v>
      </c>
      <c r="R324" s="17">
        <f t="shared" si="25"/>
        <v>1200959.3999999999</v>
      </c>
    </row>
    <row r="325" spans="1:18" hidden="1" x14ac:dyDescent="0.2">
      <c r="K325"/>
      <c r="L325" s="63" t="s">
        <v>332</v>
      </c>
      <c r="O325" s="19">
        <f>O127</f>
        <v>4154389.16</v>
      </c>
      <c r="P325" s="19">
        <f>P127</f>
        <v>3647900</v>
      </c>
      <c r="Q325" s="19">
        <f>Q127</f>
        <v>3374900</v>
      </c>
      <c r="R325" s="19">
        <f>R127</f>
        <v>3574900</v>
      </c>
    </row>
    <row r="326" spans="1:18" hidden="1" x14ac:dyDescent="0.2">
      <c r="K326"/>
      <c r="O326" s="7">
        <v>3340009.57</v>
      </c>
      <c r="P326" s="7">
        <v>3466328.28</v>
      </c>
      <c r="Q326" s="7">
        <v>2720300</v>
      </c>
      <c r="R326" s="7">
        <v>2720300</v>
      </c>
    </row>
    <row r="327" spans="1:18" hidden="1" x14ac:dyDescent="0.2">
      <c r="K327"/>
      <c r="O327" s="19">
        <f>O326-O325</f>
        <v>-814379.59000000032</v>
      </c>
      <c r="P327" s="81">
        <f t="shared" ref="P327:R327" si="26">P326-P325</f>
        <v>-181571.7200000002</v>
      </c>
      <c r="Q327" s="81">
        <f t="shared" si="26"/>
        <v>-654600</v>
      </c>
      <c r="R327" s="81">
        <f t="shared" si="26"/>
        <v>-854600</v>
      </c>
    </row>
    <row r="328" spans="1:18" hidden="1" x14ac:dyDescent="0.2">
      <c r="K328"/>
      <c r="L328" s="63" t="s">
        <v>333</v>
      </c>
      <c r="O328" s="19">
        <f>O70+O116+O134+O251+O260+O261+O281+O298+O299</f>
        <v>6194833.6699999999</v>
      </c>
      <c r="P328" s="19">
        <f>P70+P116+P134+P281+P298+P299</f>
        <v>4615406.5600000005</v>
      </c>
      <c r="Q328" s="19">
        <f>Q70+Q116+Q134+Q281+Q298+Q299</f>
        <v>3465499.04</v>
      </c>
      <c r="R328" s="19">
        <f>R70+R116+R134+R281+R298+R299</f>
        <v>3857665.37</v>
      </c>
    </row>
    <row r="329" spans="1:18" hidden="1" x14ac:dyDescent="0.2">
      <c r="K329"/>
      <c r="O329" s="7">
        <v>10655639.84</v>
      </c>
      <c r="P329" s="7">
        <v>12554588.77</v>
      </c>
      <c r="Q329" s="7">
        <v>9163063.4800000004</v>
      </c>
      <c r="R329" s="7">
        <v>9121963.4800000004</v>
      </c>
    </row>
    <row r="330" spans="1:18" hidden="1" x14ac:dyDescent="0.2">
      <c r="K330"/>
      <c r="O330" s="19">
        <f>O329-O328</f>
        <v>4460806.17</v>
      </c>
      <c r="P330" s="81">
        <f t="shared" ref="P330:R330" si="27">P329-P328</f>
        <v>7939182.209999999</v>
      </c>
      <c r="Q330" s="81">
        <f t="shared" si="27"/>
        <v>5697564.4400000004</v>
      </c>
      <c r="R330" s="81">
        <f t="shared" si="27"/>
        <v>5264298.1100000003</v>
      </c>
    </row>
    <row r="331" spans="1:18" hidden="1" x14ac:dyDescent="0.2">
      <c r="K331"/>
      <c r="L331" s="63" t="s">
        <v>334</v>
      </c>
      <c r="O331" s="19">
        <f>O73+O97+O117+O124+O201+O297+O300</f>
        <v>7688173.1899999995</v>
      </c>
      <c r="P331" s="19">
        <f>P73+P97+P117+P124+P201+P297+P300</f>
        <v>1741344.69</v>
      </c>
      <c r="Q331" s="19">
        <f>Q73+Q97+Q117+Q124+Q201+Q297+Q300</f>
        <v>1063829.79</v>
      </c>
      <c r="R331" s="19">
        <f>R73+R97+R117+R124+R201+R297+R300</f>
        <v>8000000</v>
      </c>
    </row>
    <row r="332" spans="1:18" hidden="1" x14ac:dyDescent="0.2">
      <c r="K332"/>
      <c r="O332" s="7">
        <v>21831659.27</v>
      </c>
      <c r="P332" s="7">
        <v>18725776.960000001</v>
      </c>
      <c r="Q332" s="7">
        <v>32064613.43</v>
      </c>
      <c r="R332" s="7">
        <v>4862244.3</v>
      </c>
    </row>
    <row r="333" spans="1:18" hidden="1" x14ac:dyDescent="0.2">
      <c r="K333"/>
      <c r="O333" s="19">
        <f>O332-O331</f>
        <v>14143486.08</v>
      </c>
      <c r="P333" s="81">
        <f t="shared" ref="P333:R333" si="28">P332-P331</f>
        <v>16984432.27</v>
      </c>
      <c r="Q333" s="81">
        <f t="shared" si="28"/>
        <v>31000783.640000001</v>
      </c>
      <c r="R333" s="81">
        <f t="shared" si="28"/>
        <v>-3137755.7</v>
      </c>
    </row>
    <row r="334" spans="1:18" hidden="1" x14ac:dyDescent="0.2">
      <c r="K334"/>
      <c r="L334" s="63" t="s">
        <v>330</v>
      </c>
      <c r="O334" s="19" t="e">
        <f>O19+O24+O35+O46+O55+O56+O254+#REF!+O113+O183+O185+#REF!+#REF!+O223+O224+O225+O236+O264+O267+O271+O273+O274+O275+O276+O283+O285+O287</f>
        <v>#REF!</v>
      </c>
      <c r="P334" s="19" t="e">
        <f>P19+P24+P35+P46+P55+P56+P254+#REF!+P113+P183+P185+#REF!+#REF!+P223+P224+P225+P236+P264+P267+P271+P273+P274+P275+P276+P283+P285+P287</f>
        <v>#REF!</v>
      </c>
      <c r="Q334" s="19" t="e">
        <f>Q19+Q24+Q35+Q46+Q55+Q56+Q254+#REF!+Q113+Q183+Q185+#REF!+#REF!+Q223+Q224+Q225+Q236+Q264+Q267+Q271+Q273+Q274+Q275+Q276+Q283+Q285+Q287</f>
        <v>#REF!</v>
      </c>
      <c r="R334" s="19" t="e">
        <f>R19+R24+R35+R46+R55+R56+R254+#REF!+R113+R183+R185+#REF!+#REF!+R223+R224+R225+R236+R264+R267+R271+R273+R274+R275+R276+R283+R285+R287</f>
        <v>#REF!</v>
      </c>
    </row>
    <row r="335" spans="1:18" hidden="1" x14ac:dyDescent="0.2">
      <c r="K335"/>
      <c r="O335" s="7">
        <v>203742647.28999999</v>
      </c>
      <c r="P335" s="7">
        <v>253694070.93000001</v>
      </c>
      <c r="Q335" s="7">
        <v>158899364.58000001</v>
      </c>
      <c r="R335" s="7">
        <v>160420507.74000001</v>
      </c>
    </row>
    <row r="336" spans="1:18" hidden="1" x14ac:dyDescent="0.2">
      <c r="A336" s="18" t="s">
        <v>378</v>
      </c>
      <c r="O336" s="73" t="e">
        <f>O335-O334</f>
        <v>#REF!</v>
      </c>
      <c r="P336" s="73" t="e">
        <f t="shared" ref="P336:R336" si="29">P335-P334</f>
        <v>#REF!</v>
      </c>
      <c r="Q336" s="73" t="e">
        <f t="shared" si="29"/>
        <v>#REF!</v>
      </c>
      <c r="R336" s="73" t="e">
        <f t="shared" si="29"/>
        <v>#REF!</v>
      </c>
    </row>
    <row r="337" spans="12:18" hidden="1" x14ac:dyDescent="0.2">
      <c r="L337" s="63" t="s">
        <v>335</v>
      </c>
      <c r="O337" s="19">
        <f>O76+O83+O98+O109+O140+O272</f>
        <v>39674047.210000001</v>
      </c>
      <c r="P337" s="19">
        <f>P76+P83+P98+P109+P140+P272</f>
        <v>62730452.050000004</v>
      </c>
      <c r="Q337" s="19">
        <f>Q76+Q83+Q98+Q109+Q140+Q272</f>
        <v>36331934.689999998</v>
      </c>
      <c r="R337" s="19">
        <f>R76+R83+R98+R109+R140+R272</f>
        <v>36579011.219999999</v>
      </c>
    </row>
    <row r="338" spans="12:18" hidden="1" x14ac:dyDescent="0.2">
      <c r="O338" s="7">
        <v>23026477</v>
      </c>
      <c r="P338" s="7">
        <v>24242884</v>
      </c>
      <c r="Q338" s="7">
        <v>20871119</v>
      </c>
      <c r="R338" s="7">
        <v>18653683</v>
      </c>
    </row>
    <row r="339" spans="12:18" hidden="1" x14ac:dyDescent="0.2">
      <c r="O339" s="73">
        <f>O338-O337</f>
        <v>-16647570.210000001</v>
      </c>
      <c r="P339" s="73">
        <f t="shared" ref="P339:R339" si="30">P338-P337</f>
        <v>-38487568.050000004</v>
      </c>
      <c r="Q339" s="73">
        <f t="shared" si="30"/>
        <v>-15460815.689999998</v>
      </c>
      <c r="R339" s="73">
        <f t="shared" si="30"/>
        <v>-17925328.219999999</v>
      </c>
    </row>
    <row r="340" spans="12:18" hidden="1" x14ac:dyDescent="0.2">
      <c r="L340" s="63" t="s">
        <v>32</v>
      </c>
      <c r="O340" s="19">
        <f>O12+O125+O234+O240+O253+O254+O262+O263+O264+O267+O268+O269+O277+O278+O279+O280</f>
        <v>11540623.800000001</v>
      </c>
      <c r="P340" s="19">
        <f>P12+P125+P234+P240+P253+P254+P262+P263+P264+P267+P268+P269+P277+P278+P279+P280</f>
        <v>22364396.600000001</v>
      </c>
      <c r="Q340" s="19">
        <f>Q12+Q125+Q234+Q240+Q253+Q254+Q262+Q263+Q264+Q267+Q268+Q269+Q277+Q278+Q279+Q280</f>
        <v>20806116.600000001</v>
      </c>
      <c r="R340" s="19">
        <f>R12+R125+R234+R240+R253+R254+R262+R263+R264+R267+R268+R269+R277+R278+R279+R280</f>
        <v>20806116.600000001</v>
      </c>
    </row>
    <row r="341" spans="12:18" hidden="1" x14ac:dyDescent="0.2">
      <c r="O341" s="7">
        <v>21689789.68</v>
      </c>
      <c r="P341" s="7">
        <v>24161715.800000001</v>
      </c>
      <c r="Q341" s="7">
        <v>23954003.670000002</v>
      </c>
      <c r="R341" s="7">
        <v>26402589.780000001</v>
      </c>
    </row>
    <row r="342" spans="12:18" hidden="1" x14ac:dyDescent="0.2">
      <c r="O342" s="73">
        <f>O341-O340</f>
        <v>10149165.879999999</v>
      </c>
      <c r="P342" s="73">
        <f t="shared" ref="P342:R342" si="31">P341-P340</f>
        <v>1797319.1999999993</v>
      </c>
      <c r="Q342" s="73">
        <f t="shared" si="31"/>
        <v>3147887.0700000003</v>
      </c>
      <c r="R342" s="73">
        <f t="shared" si="31"/>
        <v>5596473.1799999997</v>
      </c>
    </row>
    <row r="343" spans="12:18" hidden="1" x14ac:dyDescent="0.2">
      <c r="L343" s="63" t="s">
        <v>331</v>
      </c>
      <c r="O343" s="19"/>
      <c r="P343" s="19"/>
      <c r="Q343" s="19"/>
      <c r="R343" s="19"/>
    </row>
    <row r="344" spans="12:18" x14ac:dyDescent="0.2">
      <c r="O344" s="7"/>
      <c r="P344" s="7"/>
      <c r="Q344" s="7"/>
      <c r="R344" s="7"/>
    </row>
    <row r="345" spans="12:18" x14ac:dyDescent="0.2">
      <c r="P345" s="10"/>
    </row>
    <row r="347" spans="12:18" x14ac:dyDescent="0.2">
      <c r="P347" s="10"/>
    </row>
  </sheetData>
  <mergeCells count="471">
    <mergeCell ref="A74:A75"/>
    <mergeCell ref="B74:B75"/>
    <mergeCell ref="C74:C75"/>
    <mergeCell ref="R285:R286"/>
    <mergeCell ref="Q285:Q286"/>
    <mergeCell ref="P285:P286"/>
    <mergeCell ref="O285:O286"/>
    <mergeCell ref="H233:H239"/>
    <mergeCell ref="H269:H272"/>
    <mergeCell ref="H294:H295"/>
    <mergeCell ref="H297:H298"/>
    <mergeCell ref="H302:H303"/>
    <mergeCell ref="H300:H301"/>
    <mergeCell ref="H290:H291"/>
    <mergeCell ref="H256:H263"/>
    <mergeCell ref="R283:R284"/>
    <mergeCell ref="Q283:Q284"/>
    <mergeCell ref="P283:P284"/>
    <mergeCell ref="O283:O284"/>
    <mergeCell ref="N283:N284"/>
    <mergeCell ref="M283:M284"/>
    <mergeCell ref="L283:L284"/>
    <mergeCell ref="K283:K284"/>
    <mergeCell ref="J283:J284"/>
    <mergeCell ref="R234:R235"/>
    <mergeCell ref="Q234:Q235"/>
    <mergeCell ref="P234:P235"/>
    <mergeCell ref="B83:B91"/>
    <mergeCell ref="A115:A116"/>
    <mergeCell ref="F255:F258"/>
    <mergeCell ref="D270:D277"/>
    <mergeCell ref="E270:E277"/>
    <mergeCell ref="D278:D279"/>
    <mergeCell ref="M287:M288"/>
    <mergeCell ref="L287:L288"/>
    <mergeCell ref="K287:K288"/>
    <mergeCell ref="J287:J288"/>
    <mergeCell ref="I285:I286"/>
    <mergeCell ref="G285:G286"/>
    <mergeCell ref="I287:I288"/>
    <mergeCell ref="G287:G288"/>
    <mergeCell ref="F287:F288"/>
    <mergeCell ref="H287:H288"/>
    <mergeCell ref="H285:H286"/>
    <mergeCell ref="F285:F286"/>
    <mergeCell ref="H283:H284"/>
    <mergeCell ref="I283:I284"/>
    <mergeCell ref="E255:E267"/>
    <mergeCell ref="E278:E279"/>
    <mergeCell ref="F274:F275"/>
    <mergeCell ref="F276:F277"/>
    <mergeCell ref="O234:O235"/>
    <mergeCell ref="N234:N235"/>
    <mergeCell ref="M234:M235"/>
    <mergeCell ref="L234:L235"/>
    <mergeCell ref="K234:K235"/>
    <mergeCell ref="J234:J235"/>
    <mergeCell ref="F243:F246"/>
    <mergeCell ref="D243:D244"/>
    <mergeCell ref="A66:A73"/>
    <mergeCell ref="C66:C73"/>
    <mergeCell ref="B66:B73"/>
    <mergeCell ref="A92:A98"/>
    <mergeCell ref="A108:A113"/>
    <mergeCell ref="B76:B82"/>
    <mergeCell ref="A234:A235"/>
    <mergeCell ref="C234:C235"/>
    <mergeCell ref="B234:B235"/>
    <mergeCell ref="C92:C98"/>
    <mergeCell ref="B92:B98"/>
    <mergeCell ref="B152:B200"/>
    <mergeCell ref="C134:C138"/>
    <mergeCell ref="B134:B138"/>
    <mergeCell ref="A134:A138"/>
    <mergeCell ref="A127:A133"/>
    <mergeCell ref="B115:B116"/>
    <mergeCell ref="C115:C116"/>
    <mergeCell ref="K57:K65"/>
    <mergeCell ref="L57:L65"/>
    <mergeCell ref="M64:M65"/>
    <mergeCell ref="A270:A277"/>
    <mergeCell ref="M84:M85"/>
    <mergeCell ref="M77:M78"/>
    <mergeCell ref="M168:M176"/>
    <mergeCell ref="M193:M194"/>
    <mergeCell ref="L193:L194"/>
    <mergeCell ref="A144:A146"/>
    <mergeCell ref="F147:F148"/>
    <mergeCell ref="D147:D148"/>
    <mergeCell ref="D205:D222"/>
    <mergeCell ref="D223:D232"/>
    <mergeCell ref="E205:E222"/>
    <mergeCell ref="E223:E232"/>
    <mergeCell ref="F264:F267"/>
    <mergeCell ref="F262:F263"/>
    <mergeCell ref="F260:F261"/>
    <mergeCell ref="C249:C254"/>
    <mergeCell ref="C240:C241"/>
    <mergeCell ref="B249:B254"/>
    <mergeCell ref="J56:J65"/>
    <mergeCell ref="I56:I65"/>
    <mergeCell ref="H56:H65"/>
    <mergeCell ref="A240:A241"/>
    <mergeCell ref="B203:B204"/>
    <mergeCell ref="A249:A254"/>
    <mergeCell ref="L168:L178"/>
    <mergeCell ref="L147:L148"/>
    <mergeCell ref="K147:K148"/>
    <mergeCell ref="D127:D133"/>
    <mergeCell ref="C127:C133"/>
    <mergeCell ref="B127:B133"/>
    <mergeCell ref="I249:I254"/>
    <mergeCell ref="E243:E244"/>
    <mergeCell ref="J243:J246"/>
    <mergeCell ref="A203:A204"/>
    <mergeCell ref="F240:F241"/>
    <mergeCell ref="G240:G241"/>
    <mergeCell ref="G243:G246"/>
    <mergeCell ref="I243:I246"/>
    <mergeCell ref="F251:F252"/>
    <mergeCell ref="E185:E200"/>
    <mergeCell ref="E152:E183"/>
    <mergeCell ref="J152:J200"/>
    <mergeCell ref="D99:D107"/>
    <mergeCell ref="E99:E107"/>
    <mergeCell ref="F99:F107"/>
    <mergeCell ref="J99:J107"/>
    <mergeCell ref="I99:I107"/>
    <mergeCell ref="H99:H107"/>
    <mergeCell ref="G99:G107"/>
    <mergeCell ref="D108:D113"/>
    <mergeCell ref="B108:B113"/>
    <mergeCell ref="A24:A34"/>
    <mergeCell ref="J19:J23"/>
    <mergeCell ref="I19:I23"/>
    <mergeCell ref="G24:G34"/>
    <mergeCell ref="F24:F34"/>
    <mergeCell ref="E24:E34"/>
    <mergeCell ref="D24:D34"/>
    <mergeCell ref="I24:I34"/>
    <mergeCell ref="H24:H34"/>
    <mergeCell ref="J24:J34"/>
    <mergeCell ref="M100:M101"/>
    <mergeCell ref="M102:M103"/>
    <mergeCell ref="K99:K107"/>
    <mergeCell ref="G108:G113"/>
    <mergeCell ref="F108:F113"/>
    <mergeCell ref="E108:E113"/>
    <mergeCell ref="J108:J113"/>
    <mergeCell ref="I108:I113"/>
    <mergeCell ref="H108:H113"/>
    <mergeCell ref="L99:L105"/>
    <mergeCell ref="A283:A284"/>
    <mergeCell ref="C283:C284"/>
    <mergeCell ref="A285:A286"/>
    <mergeCell ref="C285:C286"/>
    <mergeCell ref="A287:A288"/>
    <mergeCell ref="C287:C288"/>
    <mergeCell ref="A292:A293"/>
    <mergeCell ref="C292:C293"/>
    <mergeCell ref="C278:C279"/>
    <mergeCell ref="B278:B279"/>
    <mergeCell ref="A278:A279"/>
    <mergeCell ref="A255:A267"/>
    <mergeCell ref="A76:A82"/>
    <mergeCell ref="C76:C82"/>
    <mergeCell ref="A243:A246"/>
    <mergeCell ref="C243:C246"/>
    <mergeCell ref="A83:A91"/>
    <mergeCell ref="C83:C91"/>
    <mergeCell ref="A99:A107"/>
    <mergeCell ref="C99:C107"/>
    <mergeCell ref="A117:A122"/>
    <mergeCell ref="C117:C122"/>
    <mergeCell ref="A123:A125"/>
    <mergeCell ref="C123:C125"/>
    <mergeCell ref="A152:A200"/>
    <mergeCell ref="C152:C200"/>
    <mergeCell ref="C140:C143"/>
    <mergeCell ref="B140:B143"/>
    <mergeCell ref="A140:A143"/>
    <mergeCell ref="A205:A232"/>
    <mergeCell ref="C205:C232"/>
    <mergeCell ref="C203:C204"/>
    <mergeCell ref="B99:B107"/>
    <mergeCell ref="C108:C113"/>
    <mergeCell ref="B147:B148"/>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7:L50"/>
    <mergeCell ref="K47:K50"/>
    <mergeCell ref="L51:L54"/>
    <mergeCell ref="K51:K54"/>
    <mergeCell ref="K4:N4"/>
    <mergeCell ref="O4:O6"/>
    <mergeCell ref="A147:A148"/>
    <mergeCell ref="C147:C148"/>
    <mergeCell ref="M183:M185"/>
    <mergeCell ref="M57:M63"/>
    <mergeCell ref="L76:L82"/>
    <mergeCell ref="K76:K82"/>
    <mergeCell ref="L19:L23"/>
    <mergeCell ref="K19:K23"/>
    <mergeCell ref="L35:L45"/>
    <mergeCell ref="K35:K45"/>
    <mergeCell ref="L24:L34"/>
    <mergeCell ref="K24:K34"/>
    <mergeCell ref="K117:K122"/>
    <mergeCell ref="K123:K125"/>
    <mergeCell ref="M128:M132"/>
    <mergeCell ref="L127:L133"/>
    <mergeCell ref="K127:K133"/>
    <mergeCell ref="K92:K98"/>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66:J73"/>
    <mergeCell ref="H80:H82"/>
    <mergeCell ref="F83:F91"/>
    <mergeCell ref="D83:D86"/>
    <mergeCell ref="D88:D91"/>
    <mergeCell ref="F76:F82"/>
    <mergeCell ref="G76:G82"/>
    <mergeCell ref="H76:H79"/>
    <mergeCell ref="J76:J82"/>
    <mergeCell ref="I76:I82"/>
    <mergeCell ref="D80:D82"/>
    <mergeCell ref="D66:D73"/>
    <mergeCell ref="D97:D98"/>
    <mergeCell ref="E97:E98"/>
    <mergeCell ref="E88:E91"/>
    <mergeCell ref="E83:E86"/>
    <mergeCell ref="D76:D79"/>
    <mergeCell ref="E80:E82"/>
    <mergeCell ref="E76:E79"/>
    <mergeCell ref="I66:I73"/>
    <mergeCell ref="H66:H73"/>
    <mergeCell ref="G66:G73"/>
    <mergeCell ref="F66:F73"/>
    <mergeCell ref="E66:E73"/>
    <mergeCell ref="H92:H98"/>
    <mergeCell ref="G92:G98"/>
    <mergeCell ref="F92:F98"/>
    <mergeCell ref="L83:L91"/>
    <mergeCell ref="K83:K91"/>
    <mergeCell ref="J83:J91"/>
    <mergeCell ref="I83:I91"/>
    <mergeCell ref="H83:H91"/>
    <mergeCell ref="G83:G91"/>
    <mergeCell ref="B117:B122"/>
    <mergeCell ref="F123:F125"/>
    <mergeCell ref="D123:D125"/>
    <mergeCell ref="J123:J125"/>
    <mergeCell ref="I123:I125"/>
    <mergeCell ref="H123:H125"/>
    <mergeCell ref="B123:B125"/>
    <mergeCell ref="E123:E125"/>
    <mergeCell ref="G123:G125"/>
    <mergeCell ref="J117:J122"/>
    <mergeCell ref="I117:I122"/>
    <mergeCell ref="H117:H122"/>
    <mergeCell ref="G117:G122"/>
    <mergeCell ref="F117:F122"/>
    <mergeCell ref="E117:E122"/>
    <mergeCell ref="D117:D122"/>
    <mergeCell ref="J92:J98"/>
    <mergeCell ref="I92:I98"/>
    <mergeCell ref="R240:R241"/>
    <mergeCell ref="Q240:Q241"/>
    <mergeCell ref="P240:P241"/>
    <mergeCell ref="J127:J133"/>
    <mergeCell ref="I127:I133"/>
    <mergeCell ref="H127:H133"/>
    <mergeCell ref="G127:G133"/>
    <mergeCell ref="F127:F133"/>
    <mergeCell ref="E127:E133"/>
    <mergeCell ref="L140:L143"/>
    <mergeCell ref="K140:K143"/>
    <mergeCell ref="L145:L146"/>
    <mergeCell ref="K193:K194"/>
    <mergeCell ref="M198:M200"/>
    <mergeCell ref="L198:L200"/>
    <mergeCell ref="K198:K200"/>
    <mergeCell ref="K183:K185"/>
    <mergeCell ref="L183:L185"/>
    <mergeCell ref="L186:L190"/>
    <mergeCell ref="K186:K190"/>
    <mergeCell ref="M186:M188"/>
    <mergeCell ref="M147:M148"/>
    <mergeCell ref="M140:M143"/>
    <mergeCell ref="I140:I143"/>
    <mergeCell ref="C270:C277"/>
    <mergeCell ref="B270:B277"/>
    <mergeCell ref="O240:O241"/>
    <mergeCell ref="N240:N241"/>
    <mergeCell ref="M240:M241"/>
    <mergeCell ref="L240:L241"/>
    <mergeCell ref="K240:K241"/>
    <mergeCell ref="J240:J241"/>
    <mergeCell ref="D249:D254"/>
    <mergeCell ref="E249:E254"/>
    <mergeCell ref="C255:C267"/>
    <mergeCell ref="B255:B267"/>
    <mergeCell ref="H243:H246"/>
    <mergeCell ref="B243:B246"/>
    <mergeCell ref="H249:H254"/>
    <mergeCell ref="G251:G252"/>
    <mergeCell ref="H240:H241"/>
    <mergeCell ref="I240:I241"/>
    <mergeCell ref="D255:D267"/>
    <mergeCell ref="I256:I263"/>
    <mergeCell ref="H264:H267"/>
    <mergeCell ref="G260:G261"/>
    <mergeCell ref="G256:G258"/>
    <mergeCell ref="G262:G263"/>
    <mergeCell ref="G264:G267"/>
    <mergeCell ref="F292:F293"/>
    <mergeCell ref="H292:H293"/>
    <mergeCell ref="G292:G293"/>
    <mergeCell ref="F270:F271"/>
    <mergeCell ref="F272:F273"/>
    <mergeCell ref="I292:I293"/>
    <mergeCell ref="N292:N293"/>
    <mergeCell ref="M292:M293"/>
    <mergeCell ref="L292:L293"/>
    <mergeCell ref="K292:K293"/>
    <mergeCell ref="J292:J293"/>
    <mergeCell ref="N287:N288"/>
    <mergeCell ref="N285:N286"/>
    <mergeCell ref="M285:M286"/>
    <mergeCell ref="L285:L286"/>
    <mergeCell ref="K285:K286"/>
    <mergeCell ref="I264:I267"/>
    <mergeCell ref="H273:H277"/>
    <mergeCell ref="J285:J286"/>
    <mergeCell ref="R292:R293"/>
    <mergeCell ref="Q292:Q293"/>
    <mergeCell ref="P292:P293"/>
    <mergeCell ref="O292:O293"/>
    <mergeCell ref="J273:J277"/>
    <mergeCell ref="G270:G271"/>
    <mergeCell ref="G272:G273"/>
    <mergeCell ref="G276:G277"/>
    <mergeCell ref="G274:G275"/>
    <mergeCell ref="H278:H279"/>
    <mergeCell ref="I278:I279"/>
    <mergeCell ref="I273:I277"/>
    <mergeCell ref="I271:I272"/>
    <mergeCell ref="J278:J279"/>
    <mergeCell ref="K271:K272"/>
    <mergeCell ref="K273:K277"/>
    <mergeCell ref="M278:M279"/>
    <mergeCell ref="L278:L279"/>
    <mergeCell ref="K278:K279"/>
    <mergeCell ref="N273:N275"/>
    <mergeCell ref="R287:R288"/>
    <mergeCell ref="Q287:Q288"/>
    <mergeCell ref="P287:P288"/>
    <mergeCell ref="O287:O288"/>
    <mergeCell ref="E134:E138"/>
    <mergeCell ref="D185:D200"/>
    <mergeCell ref="I167:I176"/>
    <mergeCell ref="F152:F200"/>
    <mergeCell ref="H167:H176"/>
    <mergeCell ref="H189:H200"/>
    <mergeCell ref="H177:H183"/>
    <mergeCell ref="H185:H188"/>
    <mergeCell ref="G152:G200"/>
    <mergeCell ref="I189:I200"/>
    <mergeCell ref="I185:I188"/>
    <mergeCell ref="I177:I183"/>
    <mergeCell ref="H150:H151"/>
    <mergeCell ref="D134:D138"/>
    <mergeCell ref="I134:I138"/>
    <mergeCell ref="G140:G143"/>
    <mergeCell ref="H140:H143"/>
    <mergeCell ref="D140:D143"/>
    <mergeCell ref="E140:E143"/>
    <mergeCell ref="E147:E148"/>
    <mergeCell ref="F140:F143"/>
    <mergeCell ref="L134:L138"/>
    <mergeCell ref="K134:K138"/>
    <mergeCell ref="M137:M138"/>
    <mergeCell ref="H134:H138"/>
    <mergeCell ref="G134:G138"/>
    <mergeCell ref="F134:F138"/>
    <mergeCell ref="J134:J138"/>
    <mergeCell ref="K167:K178"/>
    <mergeCell ref="G147:G148"/>
    <mergeCell ref="J147:J148"/>
    <mergeCell ref="I147:I148"/>
    <mergeCell ref="J140:J143"/>
    <mergeCell ref="D203:D204"/>
    <mergeCell ref="D152:D183"/>
    <mergeCell ref="J205:J232"/>
    <mergeCell ref="I205:I232"/>
    <mergeCell ref="G205:G232"/>
    <mergeCell ref="H223:H232"/>
    <mergeCell ref="F205:F232"/>
    <mergeCell ref="E203:E204"/>
    <mergeCell ref="F234:F235"/>
    <mergeCell ref="G234:G235"/>
    <mergeCell ref="I234:I235"/>
    <mergeCell ref="I203:I204"/>
    <mergeCell ref="H201:H222"/>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34" t="s">
        <v>525</v>
      </c>
      <c r="B1" s="434"/>
      <c r="C1" s="434"/>
      <c r="D1" s="434"/>
      <c r="E1" s="434"/>
      <c r="F1" s="434"/>
      <c r="G1" s="434"/>
      <c r="H1" s="434"/>
      <c r="I1" s="434"/>
      <c r="J1" s="434"/>
      <c r="K1" s="434"/>
      <c r="L1" s="434"/>
      <c r="M1" s="434"/>
      <c r="N1" s="434"/>
      <c r="O1" s="434"/>
      <c r="P1" s="434"/>
      <c r="Q1" s="434"/>
      <c r="R1" s="434"/>
    </row>
    <row r="2" spans="1:18" ht="12.75" customHeight="1" x14ac:dyDescent="0.2">
      <c r="A2" s="434" t="s">
        <v>0</v>
      </c>
      <c r="B2" s="434"/>
      <c r="C2" s="434"/>
      <c r="D2" s="434"/>
      <c r="E2" s="434"/>
      <c r="F2" s="434"/>
      <c r="G2" s="434"/>
      <c r="H2" s="434"/>
      <c r="I2" s="434"/>
      <c r="J2" s="434"/>
      <c r="K2" s="434"/>
      <c r="L2" s="434"/>
      <c r="M2" s="434"/>
      <c r="N2" s="434"/>
      <c r="O2" s="434"/>
      <c r="P2" s="434"/>
      <c r="Q2" s="434"/>
      <c r="R2" s="434"/>
    </row>
    <row r="3" spans="1:18" ht="12.75" customHeight="1" x14ac:dyDescent="0.2">
      <c r="A3" s="435" t="s">
        <v>0</v>
      </c>
      <c r="B3" s="435"/>
      <c r="C3" s="435"/>
      <c r="D3" s="435"/>
      <c r="E3" s="435"/>
      <c r="F3" s="435"/>
      <c r="G3" s="435"/>
      <c r="H3" s="435"/>
      <c r="I3" s="435"/>
      <c r="J3" s="435"/>
      <c r="K3" s="435"/>
      <c r="L3" s="435"/>
      <c r="M3" s="435"/>
      <c r="N3" s="435"/>
      <c r="O3" s="435"/>
      <c r="P3" s="435"/>
      <c r="Q3" s="435"/>
      <c r="R3" s="435"/>
    </row>
    <row r="4" spans="1:18" ht="22.5" customHeight="1" x14ac:dyDescent="0.2">
      <c r="A4" s="436" t="s">
        <v>1</v>
      </c>
      <c r="B4" s="436" t="s">
        <v>2</v>
      </c>
      <c r="C4" s="436" t="s">
        <v>3</v>
      </c>
      <c r="D4" s="438" t="s">
        <v>424</v>
      </c>
      <c r="E4" s="436"/>
      <c r="F4" s="436"/>
      <c r="G4" s="436"/>
      <c r="H4" s="436"/>
      <c r="I4" s="436"/>
      <c r="J4" s="436" t="s">
        <v>4</v>
      </c>
      <c r="K4" s="415" t="s">
        <v>274</v>
      </c>
      <c r="L4" s="416"/>
      <c r="M4" s="416"/>
      <c r="N4" s="417"/>
      <c r="O4" s="341" t="s">
        <v>279</v>
      </c>
      <c r="P4" s="480" t="s">
        <v>399</v>
      </c>
      <c r="Q4" s="366" t="s">
        <v>400</v>
      </c>
      <c r="R4" s="366"/>
    </row>
    <row r="5" spans="1:18" ht="22.9" customHeight="1" x14ac:dyDescent="0.2">
      <c r="A5" s="436" t="s">
        <v>0</v>
      </c>
      <c r="B5" s="436" t="s">
        <v>0</v>
      </c>
      <c r="C5" s="436" t="s">
        <v>0</v>
      </c>
      <c r="D5" s="410" t="s">
        <v>5</v>
      </c>
      <c r="E5" s="411"/>
      <c r="F5" s="439" t="s">
        <v>427</v>
      </c>
      <c r="G5" s="411"/>
      <c r="H5" s="439" t="s">
        <v>428</v>
      </c>
      <c r="I5" s="411"/>
      <c r="J5" s="436" t="s">
        <v>0</v>
      </c>
      <c r="K5" s="20" t="s">
        <v>275</v>
      </c>
      <c r="L5" s="20" t="s">
        <v>276</v>
      </c>
      <c r="M5" s="20" t="s">
        <v>277</v>
      </c>
      <c r="N5" s="20" t="s">
        <v>278</v>
      </c>
      <c r="O5" s="342"/>
      <c r="P5" s="441"/>
      <c r="Q5" s="366"/>
      <c r="R5" s="366"/>
    </row>
    <row r="6" spans="1:18" ht="33.75" customHeight="1" x14ac:dyDescent="0.2">
      <c r="A6" s="436" t="s">
        <v>0</v>
      </c>
      <c r="B6" s="436" t="s">
        <v>0</v>
      </c>
      <c r="C6" s="437" t="s">
        <v>0</v>
      </c>
      <c r="D6" s="366" t="s">
        <v>425</v>
      </c>
      <c r="E6" s="366" t="s">
        <v>426</v>
      </c>
      <c r="F6" s="366" t="s">
        <v>425</v>
      </c>
      <c r="G6" s="366" t="s">
        <v>426</v>
      </c>
      <c r="H6" s="366" t="s">
        <v>425</v>
      </c>
      <c r="I6" s="366" t="s">
        <v>426</v>
      </c>
      <c r="J6" s="436" t="s">
        <v>0</v>
      </c>
      <c r="K6" s="21"/>
      <c r="L6" s="21"/>
      <c r="M6" s="21"/>
      <c r="N6" s="21"/>
      <c r="O6" s="342"/>
      <c r="P6" s="441"/>
      <c r="Q6" s="366" t="s">
        <v>401</v>
      </c>
      <c r="R6" s="366" t="s">
        <v>402</v>
      </c>
    </row>
    <row r="7" spans="1:18" ht="28.5" customHeight="1" x14ac:dyDescent="0.2">
      <c r="A7" s="436" t="s">
        <v>0</v>
      </c>
      <c r="B7" s="436" t="s">
        <v>0</v>
      </c>
      <c r="C7" s="437" t="s">
        <v>0</v>
      </c>
      <c r="D7" s="366"/>
      <c r="E7" s="367"/>
      <c r="F7" s="366"/>
      <c r="G7" s="367"/>
      <c r="H7" s="366"/>
      <c r="I7" s="367"/>
      <c r="J7" s="436" t="s">
        <v>0</v>
      </c>
      <c r="K7" s="21"/>
      <c r="L7" s="21"/>
      <c r="M7" s="21"/>
      <c r="N7" s="21"/>
      <c r="O7" s="214" t="s">
        <v>280</v>
      </c>
      <c r="P7" s="442"/>
      <c r="Q7" s="366"/>
      <c r="R7" s="366"/>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33" t="s">
        <v>39</v>
      </c>
      <c r="B12" s="333" t="s">
        <v>40</v>
      </c>
      <c r="C12" s="333" t="s">
        <v>41</v>
      </c>
      <c r="D12" s="333" t="s">
        <v>270</v>
      </c>
      <c r="E12" s="333" t="s">
        <v>271</v>
      </c>
      <c r="F12" s="333" t="s">
        <v>437</v>
      </c>
      <c r="G12" s="333" t="s">
        <v>42</v>
      </c>
      <c r="H12" s="333" t="s">
        <v>429</v>
      </c>
      <c r="I12" s="333" t="s">
        <v>42</v>
      </c>
      <c r="J12" s="333" t="s">
        <v>17</v>
      </c>
      <c r="K12" s="23" t="s">
        <v>285</v>
      </c>
      <c r="L12" s="23" t="s">
        <v>209</v>
      </c>
      <c r="M12" s="23" t="s">
        <v>291</v>
      </c>
      <c r="N12" s="23" t="s">
        <v>292</v>
      </c>
      <c r="O12" s="27">
        <v>170000</v>
      </c>
      <c r="P12" s="27">
        <f>20000+60000</f>
        <v>80000</v>
      </c>
      <c r="Q12" s="27"/>
      <c r="R12" s="27"/>
    </row>
    <row r="13" spans="1:18" s="7" customFormat="1" ht="61.5" customHeight="1" x14ac:dyDescent="0.2">
      <c r="A13" s="334"/>
      <c r="B13" s="334"/>
      <c r="C13" s="334"/>
      <c r="D13" s="334"/>
      <c r="E13" s="334"/>
      <c r="F13" s="334"/>
      <c r="G13" s="334"/>
      <c r="H13" s="334"/>
      <c r="I13" s="334"/>
      <c r="J13" s="334"/>
      <c r="K13" s="175" t="s">
        <v>290</v>
      </c>
      <c r="L13" s="175" t="s">
        <v>299</v>
      </c>
      <c r="M13" s="175" t="s">
        <v>291</v>
      </c>
      <c r="N13" s="175" t="s">
        <v>300</v>
      </c>
      <c r="O13" s="27">
        <v>0</v>
      </c>
      <c r="P13" s="27">
        <f>980000-60000</f>
        <v>920000</v>
      </c>
      <c r="Q13" s="27"/>
      <c r="R13" s="27"/>
    </row>
    <row r="14" spans="1:18" s="7" customFormat="1" ht="74.25" customHeight="1" x14ac:dyDescent="0.2">
      <c r="A14" s="333" t="s">
        <v>43</v>
      </c>
      <c r="B14" s="333" t="s">
        <v>44</v>
      </c>
      <c r="C14" s="333" t="s">
        <v>45</v>
      </c>
      <c r="D14" s="333" t="s">
        <v>270</v>
      </c>
      <c r="E14" s="333" t="s">
        <v>271</v>
      </c>
      <c r="F14" s="333" t="s">
        <v>431</v>
      </c>
      <c r="G14" s="333" t="s">
        <v>42</v>
      </c>
      <c r="H14" s="333" t="s">
        <v>506</v>
      </c>
      <c r="I14" s="333" t="s">
        <v>0</v>
      </c>
      <c r="J14" s="472" t="s">
        <v>11</v>
      </c>
      <c r="K14" s="422" t="s">
        <v>293</v>
      </c>
      <c r="L14" s="422"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47"/>
      <c r="B15" s="347"/>
      <c r="C15" s="347"/>
      <c r="D15" s="347"/>
      <c r="E15" s="347"/>
      <c r="F15" s="347"/>
      <c r="G15" s="347"/>
      <c r="H15" s="347"/>
      <c r="I15" s="347"/>
      <c r="J15" s="473"/>
      <c r="K15" s="422"/>
      <c r="L15" s="422"/>
      <c r="M15" s="199" t="s">
        <v>367</v>
      </c>
      <c r="N15" s="199" t="s">
        <v>297</v>
      </c>
      <c r="O15" s="40">
        <f>7880654+2210457</f>
        <v>10091111</v>
      </c>
      <c r="P15" s="40">
        <v>10381100</v>
      </c>
      <c r="Q15" s="40">
        <f>7414185+1228847</f>
        <v>8643032</v>
      </c>
      <c r="R15" s="40">
        <f>9005185+1000000</f>
        <v>10005185</v>
      </c>
    </row>
    <row r="16" spans="1:18" s="17" customFormat="1" ht="24" customHeight="1" x14ac:dyDescent="0.2">
      <c r="A16" s="347"/>
      <c r="B16" s="347"/>
      <c r="C16" s="347"/>
      <c r="D16" s="347"/>
      <c r="E16" s="347"/>
      <c r="F16" s="347"/>
      <c r="G16" s="347"/>
      <c r="H16" s="347"/>
      <c r="I16" s="347"/>
      <c r="J16" s="473"/>
      <c r="K16" s="422"/>
      <c r="L16" s="422"/>
      <c r="M16" s="199" t="s">
        <v>368</v>
      </c>
      <c r="N16" s="199" t="s">
        <v>298</v>
      </c>
      <c r="O16" s="40">
        <v>226505</v>
      </c>
      <c r="P16" s="40">
        <f>86922+242988</f>
        <v>329910</v>
      </c>
      <c r="Q16" s="40"/>
      <c r="R16" s="40"/>
    </row>
    <row r="17" spans="1:18" s="17" customFormat="1" ht="24" customHeight="1" x14ac:dyDescent="0.2">
      <c r="A17" s="347"/>
      <c r="B17" s="347"/>
      <c r="C17" s="347"/>
      <c r="D17" s="347"/>
      <c r="E17" s="347"/>
      <c r="F17" s="347"/>
      <c r="G17" s="347"/>
      <c r="H17" s="347"/>
      <c r="I17" s="347"/>
      <c r="J17" s="473"/>
      <c r="K17" s="422"/>
      <c r="L17" s="422"/>
      <c r="M17" s="199" t="s">
        <v>369</v>
      </c>
      <c r="N17" s="199" t="s">
        <v>298</v>
      </c>
      <c r="O17" s="48">
        <v>155173</v>
      </c>
      <c r="P17" s="48">
        <v>243644</v>
      </c>
      <c r="Q17" s="48">
        <v>78115</v>
      </c>
      <c r="R17" s="48">
        <v>78115</v>
      </c>
    </row>
    <row r="18" spans="1:18" s="17" customFormat="1" ht="24" customHeight="1" x14ac:dyDescent="0.2">
      <c r="A18" s="347"/>
      <c r="B18" s="347"/>
      <c r="C18" s="347"/>
      <c r="D18" s="383"/>
      <c r="E18" s="383"/>
      <c r="F18" s="383"/>
      <c r="G18" s="383"/>
      <c r="H18" s="383"/>
      <c r="I18" s="383"/>
      <c r="J18" s="481"/>
      <c r="K18" s="431"/>
      <c r="L18" s="431"/>
      <c r="M18" s="208" t="s">
        <v>301</v>
      </c>
      <c r="N18" s="78" t="s">
        <v>298</v>
      </c>
      <c r="O18" s="43">
        <v>2075698.95</v>
      </c>
      <c r="P18" s="43"/>
      <c r="Q18" s="43"/>
      <c r="R18" s="43"/>
    </row>
    <row r="19" spans="1:18" s="7" customFormat="1" ht="31.5" customHeight="1" x14ac:dyDescent="0.2">
      <c r="A19" s="406" t="s">
        <v>48</v>
      </c>
      <c r="B19" s="384" t="s">
        <v>49</v>
      </c>
      <c r="C19" s="406" t="s">
        <v>50</v>
      </c>
      <c r="D19" s="384" t="s">
        <v>270</v>
      </c>
      <c r="E19" s="384" t="s">
        <v>271</v>
      </c>
      <c r="F19" s="384" t="s">
        <v>431</v>
      </c>
      <c r="G19" s="384" t="s">
        <v>42</v>
      </c>
      <c r="H19" s="384" t="s">
        <v>506</v>
      </c>
      <c r="I19" s="384" t="s">
        <v>0</v>
      </c>
      <c r="J19" s="384" t="s">
        <v>11</v>
      </c>
      <c r="K19" s="423" t="s">
        <v>293</v>
      </c>
      <c r="L19" s="423"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07"/>
      <c r="B20" s="385"/>
      <c r="C20" s="407"/>
      <c r="D20" s="385"/>
      <c r="E20" s="385"/>
      <c r="F20" s="385"/>
      <c r="G20" s="385"/>
      <c r="H20" s="385"/>
      <c r="I20" s="385"/>
      <c r="J20" s="385"/>
      <c r="K20" s="424"/>
      <c r="L20" s="424"/>
      <c r="M20" s="199" t="s">
        <v>371</v>
      </c>
      <c r="N20" s="57" t="s">
        <v>298</v>
      </c>
      <c r="O20" s="43"/>
      <c r="P20" s="43">
        <v>49254423.289999999</v>
      </c>
      <c r="Q20" s="43"/>
      <c r="R20" s="43"/>
    </row>
    <row r="21" spans="1:18" s="7" customFormat="1" ht="26.25" customHeight="1" x14ac:dyDescent="0.2">
      <c r="A21" s="407"/>
      <c r="B21" s="385"/>
      <c r="C21" s="407"/>
      <c r="D21" s="385"/>
      <c r="E21" s="385"/>
      <c r="F21" s="385"/>
      <c r="G21" s="385"/>
      <c r="H21" s="385"/>
      <c r="I21" s="385"/>
      <c r="J21" s="385"/>
      <c r="K21" s="424"/>
      <c r="L21" s="424"/>
      <c r="M21" s="199" t="s">
        <v>372</v>
      </c>
      <c r="N21" s="57" t="s">
        <v>298</v>
      </c>
      <c r="O21" s="43">
        <v>4434344.7</v>
      </c>
      <c r="P21" s="43">
        <f>7733880-3281040</f>
        <v>4452840</v>
      </c>
      <c r="Q21" s="43">
        <f>7499520-3181296</f>
        <v>4318224</v>
      </c>
      <c r="R21" s="43">
        <f>7499520-3181296</f>
        <v>4318224</v>
      </c>
    </row>
    <row r="22" spans="1:18" s="7" customFormat="1" ht="24" customHeight="1" x14ac:dyDescent="0.2">
      <c r="A22" s="407"/>
      <c r="B22" s="385"/>
      <c r="C22" s="407"/>
      <c r="D22" s="385"/>
      <c r="E22" s="385"/>
      <c r="F22" s="385"/>
      <c r="G22" s="385"/>
      <c r="H22" s="385"/>
      <c r="I22" s="385"/>
      <c r="J22" s="385"/>
      <c r="K22" s="424"/>
      <c r="L22" s="424"/>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07"/>
      <c r="B23" s="385"/>
      <c r="C23" s="407"/>
      <c r="D23" s="385"/>
      <c r="E23" s="385"/>
      <c r="F23" s="385"/>
      <c r="G23" s="385"/>
      <c r="H23" s="385"/>
      <c r="I23" s="385"/>
      <c r="J23" s="385"/>
      <c r="K23" s="424"/>
      <c r="L23" s="424"/>
      <c r="M23" s="199" t="s">
        <v>368</v>
      </c>
      <c r="N23" s="57" t="s">
        <v>298</v>
      </c>
      <c r="O23" s="43">
        <v>12890224.310000001</v>
      </c>
      <c r="P23" s="43">
        <f>1938991-73065.23+583746</f>
        <v>2449671.77</v>
      </c>
      <c r="Q23" s="43"/>
      <c r="R23" s="43"/>
    </row>
    <row r="24" spans="1:18" s="7" customFormat="1" ht="24" customHeight="1" x14ac:dyDescent="0.2">
      <c r="A24" s="407"/>
      <c r="B24" s="385"/>
      <c r="C24" s="407"/>
      <c r="D24" s="385"/>
      <c r="E24" s="385"/>
      <c r="F24" s="385"/>
      <c r="G24" s="385"/>
      <c r="H24" s="385"/>
      <c r="I24" s="385"/>
      <c r="J24" s="385"/>
      <c r="K24" s="424"/>
      <c r="L24" s="424"/>
      <c r="M24" s="199" t="s">
        <v>369</v>
      </c>
      <c r="N24" s="57" t="s">
        <v>298</v>
      </c>
      <c r="O24" s="43">
        <v>442066</v>
      </c>
      <c r="P24" s="43">
        <f>1175067-451273+935413</f>
        <v>1659207</v>
      </c>
      <c r="Q24" s="43"/>
      <c r="R24" s="43"/>
    </row>
    <row r="25" spans="1:18" s="7" customFormat="1" ht="24" customHeight="1" x14ac:dyDescent="0.2">
      <c r="A25" s="407"/>
      <c r="B25" s="385"/>
      <c r="C25" s="407"/>
      <c r="D25" s="385"/>
      <c r="E25" s="385"/>
      <c r="F25" s="385"/>
      <c r="G25" s="385"/>
      <c r="H25" s="385"/>
      <c r="I25" s="385"/>
      <c r="J25" s="385"/>
      <c r="K25" s="424"/>
      <c r="L25" s="424"/>
      <c r="M25" s="199" t="s">
        <v>374</v>
      </c>
      <c r="N25" s="57" t="s">
        <v>298</v>
      </c>
      <c r="O25" s="43">
        <v>560400</v>
      </c>
      <c r="P25" s="43"/>
      <c r="Q25" s="43"/>
      <c r="R25" s="43"/>
    </row>
    <row r="26" spans="1:18" s="7" customFormat="1" ht="24" customHeight="1" x14ac:dyDescent="0.2">
      <c r="A26" s="408"/>
      <c r="B26" s="386"/>
      <c r="C26" s="408"/>
      <c r="D26" s="386"/>
      <c r="E26" s="386"/>
      <c r="F26" s="386"/>
      <c r="G26" s="386"/>
      <c r="H26" s="386"/>
      <c r="I26" s="386"/>
      <c r="J26" s="386"/>
      <c r="K26" s="425"/>
      <c r="L26" s="425"/>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398" t="s">
        <v>53</v>
      </c>
      <c r="B27" s="384" t="s">
        <v>54</v>
      </c>
      <c r="C27" s="403" t="s">
        <v>55</v>
      </c>
      <c r="D27" s="384" t="s">
        <v>270</v>
      </c>
      <c r="E27" s="384" t="s">
        <v>271</v>
      </c>
      <c r="F27" s="384" t="s">
        <v>431</v>
      </c>
      <c r="G27" s="384" t="s">
        <v>42</v>
      </c>
      <c r="H27" s="384" t="s">
        <v>506</v>
      </c>
      <c r="I27" s="384" t="s">
        <v>0</v>
      </c>
      <c r="J27" s="384" t="s">
        <v>11</v>
      </c>
      <c r="K27" s="423" t="s">
        <v>293</v>
      </c>
      <c r="L27" s="423"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398"/>
      <c r="B28" s="385"/>
      <c r="C28" s="403"/>
      <c r="D28" s="385"/>
      <c r="E28" s="385"/>
      <c r="F28" s="385"/>
      <c r="G28" s="385"/>
      <c r="H28" s="385"/>
      <c r="I28" s="385"/>
      <c r="J28" s="385"/>
      <c r="K28" s="424"/>
      <c r="L28" s="424"/>
      <c r="M28" s="199" t="s">
        <v>370</v>
      </c>
      <c r="N28" s="199" t="s">
        <v>298</v>
      </c>
      <c r="O28" s="43"/>
      <c r="P28" s="43">
        <v>2574341</v>
      </c>
      <c r="Q28" s="43"/>
      <c r="R28" s="43"/>
    </row>
    <row r="29" spans="1:18" s="49" customFormat="1" ht="25.5" customHeight="1" x14ac:dyDescent="0.2">
      <c r="A29" s="398"/>
      <c r="B29" s="385"/>
      <c r="C29" s="403"/>
      <c r="D29" s="385"/>
      <c r="E29" s="385"/>
      <c r="F29" s="385"/>
      <c r="G29" s="385"/>
      <c r="H29" s="385"/>
      <c r="I29" s="385"/>
      <c r="J29" s="385"/>
      <c r="K29" s="424"/>
      <c r="L29" s="424"/>
      <c r="M29" s="199" t="s">
        <v>372</v>
      </c>
      <c r="N29" s="199" t="s">
        <v>298</v>
      </c>
      <c r="O29" s="43">
        <v>3259492.13</v>
      </c>
      <c r="P29" s="43">
        <v>3281040</v>
      </c>
      <c r="Q29" s="43">
        <v>3181296</v>
      </c>
      <c r="R29" s="43">
        <v>3181296</v>
      </c>
    </row>
    <row r="30" spans="1:18" s="49" customFormat="1" ht="24" customHeight="1" x14ac:dyDescent="0.2">
      <c r="A30" s="398"/>
      <c r="B30" s="385"/>
      <c r="C30" s="403"/>
      <c r="D30" s="385"/>
      <c r="E30" s="385"/>
      <c r="F30" s="385"/>
      <c r="G30" s="385"/>
      <c r="H30" s="385"/>
      <c r="I30" s="385"/>
      <c r="J30" s="385"/>
      <c r="K30" s="424"/>
      <c r="L30" s="424"/>
      <c r="M30" s="199" t="s">
        <v>373</v>
      </c>
      <c r="N30" s="199" t="s">
        <v>297</v>
      </c>
      <c r="O30" s="43">
        <f>7846975+265137</f>
        <v>8112112</v>
      </c>
      <c r="P30" s="43">
        <v>9260943</v>
      </c>
      <c r="Q30" s="43">
        <v>4560314</v>
      </c>
      <c r="R30" s="43">
        <f>4525804+2000000</f>
        <v>6525804</v>
      </c>
    </row>
    <row r="31" spans="1:18" s="49" customFormat="1" ht="24" customHeight="1" x14ac:dyDescent="0.2">
      <c r="A31" s="398"/>
      <c r="B31" s="385"/>
      <c r="C31" s="403"/>
      <c r="D31" s="385"/>
      <c r="E31" s="385"/>
      <c r="F31" s="385"/>
      <c r="G31" s="385"/>
      <c r="H31" s="385"/>
      <c r="I31" s="385"/>
      <c r="J31" s="385"/>
      <c r="K31" s="424"/>
      <c r="L31" s="424"/>
      <c r="M31" s="199" t="s">
        <v>368</v>
      </c>
      <c r="N31" s="199" t="s">
        <v>298</v>
      </c>
      <c r="O31" s="43">
        <v>212119.16</v>
      </c>
      <c r="P31" s="43">
        <f>73065.23+418820</f>
        <v>491885.23</v>
      </c>
      <c r="Q31" s="43"/>
      <c r="R31" s="43"/>
    </row>
    <row r="32" spans="1:18" s="49" customFormat="1" ht="24" customHeight="1" x14ac:dyDescent="0.2">
      <c r="A32" s="398"/>
      <c r="B32" s="385"/>
      <c r="C32" s="403"/>
      <c r="D32" s="385"/>
      <c r="E32" s="385"/>
      <c r="F32" s="385"/>
      <c r="G32" s="385"/>
      <c r="H32" s="385"/>
      <c r="I32" s="385"/>
      <c r="J32" s="385"/>
      <c r="K32" s="424"/>
      <c r="L32" s="424"/>
      <c r="M32" s="199" t="s">
        <v>369</v>
      </c>
      <c r="N32" s="199" t="s">
        <v>298</v>
      </c>
      <c r="O32" s="43">
        <v>326733.09999999998</v>
      </c>
      <c r="P32" s="43">
        <v>451273</v>
      </c>
      <c r="Q32" s="43"/>
      <c r="R32" s="43"/>
    </row>
    <row r="33" spans="1:18" s="49" customFormat="1" ht="24" customHeight="1" x14ac:dyDescent="0.2">
      <c r="A33" s="398"/>
      <c r="B33" s="385"/>
      <c r="C33" s="403"/>
      <c r="D33" s="385"/>
      <c r="E33" s="385"/>
      <c r="F33" s="385"/>
      <c r="G33" s="385"/>
      <c r="H33" s="385"/>
      <c r="I33" s="385"/>
      <c r="J33" s="385"/>
      <c r="K33" s="424"/>
      <c r="L33" s="424"/>
      <c r="M33" s="199" t="s">
        <v>374</v>
      </c>
      <c r="N33" s="57" t="s">
        <v>298</v>
      </c>
      <c r="O33" s="43"/>
      <c r="P33" s="43">
        <v>670000</v>
      </c>
      <c r="Q33" s="43"/>
      <c r="R33" s="43"/>
    </row>
    <row r="34" spans="1:18" s="49" customFormat="1" ht="24" customHeight="1" x14ac:dyDescent="0.2">
      <c r="A34" s="398"/>
      <c r="B34" s="385"/>
      <c r="C34" s="403"/>
      <c r="D34" s="385"/>
      <c r="E34" s="385"/>
      <c r="F34" s="385"/>
      <c r="G34" s="385"/>
      <c r="H34" s="385"/>
      <c r="I34" s="385"/>
      <c r="J34" s="385"/>
      <c r="K34" s="424"/>
      <c r="L34" s="424"/>
      <c r="M34" s="199" t="s">
        <v>302</v>
      </c>
      <c r="N34" s="199" t="s">
        <v>298</v>
      </c>
      <c r="O34" s="43">
        <v>6429236.7000000002</v>
      </c>
      <c r="P34" s="43"/>
      <c r="Q34" s="43"/>
      <c r="R34" s="43"/>
    </row>
    <row r="35" spans="1:18" s="49" customFormat="1" ht="24" customHeight="1" x14ac:dyDescent="0.2">
      <c r="A35" s="398"/>
      <c r="B35" s="385"/>
      <c r="C35" s="403"/>
      <c r="D35" s="385"/>
      <c r="E35" s="385"/>
      <c r="F35" s="385"/>
      <c r="G35" s="385"/>
      <c r="H35" s="385"/>
      <c r="I35" s="385"/>
      <c r="J35" s="385"/>
      <c r="K35" s="424"/>
      <c r="L35" s="424"/>
      <c r="M35" s="199" t="s">
        <v>376</v>
      </c>
      <c r="N35" s="199" t="s">
        <v>298</v>
      </c>
      <c r="O35" s="43">
        <v>1535225.26</v>
      </c>
      <c r="P35" s="43">
        <v>3000000</v>
      </c>
      <c r="Q35" s="43"/>
      <c r="R35" s="43"/>
    </row>
    <row r="36" spans="1:18" s="7" customFormat="1" ht="24" customHeight="1" x14ac:dyDescent="0.2">
      <c r="A36" s="398"/>
      <c r="B36" s="385"/>
      <c r="C36" s="403"/>
      <c r="D36" s="385"/>
      <c r="E36" s="385"/>
      <c r="F36" s="385"/>
      <c r="G36" s="385"/>
      <c r="H36" s="385"/>
      <c r="I36" s="385"/>
      <c r="J36" s="385"/>
      <c r="K36" s="424"/>
      <c r="L36" s="424"/>
      <c r="M36" s="199" t="s">
        <v>375</v>
      </c>
      <c r="N36" s="57" t="s">
        <v>298</v>
      </c>
      <c r="O36" s="43"/>
      <c r="P36" s="43">
        <f>224370+11808.96-118089.48</f>
        <v>118089.48</v>
      </c>
      <c r="Q36" s="43">
        <v>90761.58</v>
      </c>
      <c r="R36" s="43">
        <v>110523.16</v>
      </c>
    </row>
    <row r="37" spans="1:18" s="49" customFormat="1" ht="24" customHeight="1" x14ac:dyDescent="0.2">
      <c r="A37" s="398"/>
      <c r="B37" s="386"/>
      <c r="C37" s="403"/>
      <c r="D37" s="386"/>
      <c r="E37" s="386"/>
      <c r="F37" s="386"/>
      <c r="G37" s="386"/>
      <c r="H37" s="386"/>
      <c r="I37" s="386"/>
      <c r="J37" s="386"/>
      <c r="K37" s="425"/>
      <c r="L37" s="425"/>
      <c r="M37" s="199" t="s">
        <v>377</v>
      </c>
      <c r="N37" s="57" t="s">
        <v>298</v>
      </c>
      <c r="O37" s="43">
        <v>170881.75</v>
      </c>
      <c r="P37" s="43">
        <f>156250+8223.68</f>
        <v>164473.68</v>
      </c>
      <c r="Q37" s="43">
        <f>312500+16447.37</f>
        <v>328947.37</v>
      </c>
      <c r="R37" s="43">
        <f>265960+13997.89</f>
        <v>279957.89</v>
      </c>
    </row>
    <row r="38" spans="1:18" s="7" customFormat="1" ht="25.5" customHeight="1" x14ac:dyDescent="0.2">
      <c r="A38" s="399" t="s">
        <v>56</v>
      </c>
      <c r="B38" s="397" t="s">
        <v>57</v>
      </c>
      <c r="C38" s="404" t="s">
        <v>58</v>
      </c>
      <c r="D38" s="397" t="s">
        <v>270</v>
      </c>
      <c r="E38" s="397" t="s">
        <v>271</v>
      </c>
      <c r="F38" s="397" t="s">
        <v>431</v>
      </c>
      <c r="G38" s="397" t="s">
        <v>42</v>
      </c>
      <c r="H38" s="397" t="s">
        <v>508</v>
      </c>
      <c r="I38" s="397" t="s">
        <v>0</v>
      </c>
      <c r="J38" s="397"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99"/>
      <c r="B39" s="347"/>
      <c r="C39" s="405"/>
      <c r="D39" s="347"/>
      <c r="E39" s="347"/>
      <c r="F39" s="347"/>
      <c r="G39" s="347"/>
      <c r="H39" s="347"/>
      <c r="I39" s="347"/>
      <c r="J39" s="347"/>
      <c r="K39" s="344" t="s">
        <v>285</v>
      </c>
      <c r="L39" s="344" t="s">
        <v>59</v>
      </c>
      <c r="M39" s="23" t="s">
        <v>380</v>
      </c>
      <c r="N39" s="23" t="s">
        <v>297</v>
      </c>
      <c r="O39" s="174">
        <v>6107253</v>
      </c>
      <c r="P39" s="174">
        <v>7108270</v>
      </c>
      <c r="Q39" s="174">
        <v>6372600</v>
      </c>
      <c r="R39" s="174">
        <v>6372600</v>
      </c>
    </row>
    <row r="40" spans="1:18" s="7" customFormat="1" ht="24" customHeight="1" x14ac:dyDescent="0.2">
      <c r="A40" s="399"/>
      <c r="B40" s="347"/>
      <c r="C40" s="405"/>
      <c r="D40" s="347"/>
      <c r="E40" s="347"/>
      <c r="F40" s="347"/>
      <c r="G40" s="347"/>
      <c r="H40" s="347"/>
      <c r="I40" s="347"/>
      <c r="J40" s="347"/>
      <c r="K40" s="345"/>
      <c r="L40" s="345"/>
      <c r="M40" s="23" t="s">
        <v>379</v>
      </c>
      <c r="N40" s="23" t="s">
        <v>298</v>
      </c>
      <c r="O40" s="174"/>
      <c r="P40" s="174">
        <v>5742330</v>
      </c>
      <c r="Q40" s="174"/>
      <c r="R40" s="174"/>
    </row>
    <row r="41" spans="1:18" s="7" customFormat="1" ht="24" customHeight="1" x14ac:dyDescent="0.2">
      <c r="A41" s="399"/>
      <c r="B41" s="347"/>
      <c r="C41" s="405"/>
      <c r="D41" s="347"/>
      <c r="E41" s="347"/>
      <c r="F41" s="347"/>
      <c r="G41" s="347"/>
      <c r="H41" s="347"/>
      <c r="I41" s="347"/>
      <c r="J41" s="347"/>
      <c r="K41" s="345"/>
      <c r="L41" s="345"/>
      <c r="M41" s="23" t="s">
        <v>381</v>
      </c>
      <c r="N41" s="23" t="s">
        <v>298</v>
      </c>
      <c r="O41" s="27">
        <v>127434</v>
      </c>
      <c r="P41" s="27">
        <v>56300</v>
      </c>
      <c r="Q41" s="27"/>
      <c r="R41" s="27"/>
    </row>
    <row r="42" spans="1:18" s="7" customFormat="1" ht="24" customHeight="1" x14ac:dyDescent="0.2">
      <c r="A42" s="399"/>
      <c r="B42" s="347"/>
      <c r="C42" s="405"/>
      <c r="D42" s="347"/>
      <c r="E42" s="347"/>
      <c r="F42" s="347"/>
      <c r="G42" s="347"/>
      <c r="H42" s="347"/>
      <c r="I42" s="347"/>
      <c r="J42" s="347"/>
      <c r="K42" s="346"/>
      <c r="L42" s="346"/>
      <c r="M42" s="23" t="s">
        <v>382</v>
      </c>
      <c r="N42" s="23" t="s">
        <v>298</v>
      </c>
      <c r="O42" s="27">
        <v>30276</v>
      </c>
      <c r="P42" s="27">
        <v>4000</v>
      </c>
      <c r="Q42" s="27"/>
      <c r="R42" s="27"/>
    </row>
    <row r="43" spans="1:18" s="7" customFormat="1" ht="24" customHeight="1" x14ac:dyDescent="0.2">
      <c r="A43" s="399"/>
      <c r="B43" s="347"/>
      <c r="C43" s="405"/>
      <c r="D43" s="347" t="s">
        <v>430</v>
      </c>
      <c r="E43" s="347"/>
      <c r="F43" s="347"/>
      <c r="G43" s="347"/>
      <c r="H43" s="347"/>
      <c r="I43" s="347"/>
      <c r="J43" s="347"/>
      <c r="K43" s="372" t="s">
        <v>293</v>
      </c>
      <c r="L43" s="372" t="s">
        <v>59</v>
      </c>
      <c r="M43" s="23" t="s">
        <v>383</v>
      </c>
      <c r="N43" s="23" t="s">
        <v>297</v>
      </c>
      <c r="O43" s="27">
        <v>6030173</v>
      </c>
      <c r="P43" s="27">
        <v>7100740</v>
      </c>
      <c r="Q43" s="27">
        <v>5998000</v>
      </c>
      <c r="R43" s="27">
        <v>5998000</v>
      </c>
    </row>
    <row r="44" spans="1:18" s="7" customFormat="1" ht="24" customHeight="1" x14ac:dyDescent="0.2">
      <c r="A44" s="399"/>
      <c r="B44" s="347"/>
      <c r="C44" s="405"/>
      <c r="D44" s="347"/>
      <c r="E44" s="347"/>
      <c r="F44" s="347"/>
      <c r="G44" s="347"/>
      <c r="H44" s="347"/>
      <c r="I44" s="347"/>
      <c r="J44" s="347"/>
      <c r="K44" s="378"/>
      <c r="L44" s="378"/>
      <c r="M44" s="23" t="s">
        <v>368</v>
      </c>
      <c r="N44" s="23" t="s">
        <v>298</v>
      </c>
      <c r="O44" s="27">
        <v>1029943</v>
      </c>
      <c r="P44" s="27">
        <v>37800</v>
      </c>
      <c r="Q44" s="27"/>
      <c r="R44" s="27"/>
    </row>
    <row r="45" spans="1:18" s="7" customFormat="1" ht="24" customHeight="1" x14ac:dyDescent="0.2">
      <c r="A45" s="399"/>
      <c r="B45" s="347"/>
      <c r="C45" s="405"/>
      <c r="D45" s="347"/>
      <c r="E45" s="347"/>
      <c r="F45" s="347"/>
      <c r="G45" s="347"/>
      <c r="H45" s="347"/>
      <c r="I45" s="347"/>
      <c r="J45" s="347"/>
      <c r="K45" s="378"/>
      <c r="L45" s="378"/>
      <c r="M45" s="23" t="s">
        <v>369</v>
      </c>
      <c r="N45" s="23" t="s">
        <v>298</v>
      </c>
      <c r="O45" s="27">
        <v>120445</v>
      </c>
      <c r="P45" s="27">
        <f>4000+80667</f>
        <v>84667</v>
      </c>
      <c r="Q45" s="27"/>
      <c r="R45" s="27"/>
    </row>
    <row r="46" spans="1:18" s="7" customFormat="1" ht="24" customHeight="1" x14ac:dyDescent="0.2">
      <c r="A46" s="400"/>
      <c r="B46" s="347"/>
      <c r="C46" s="387"/>
      <c r="D46" s="383"/>
      <c r="E46" s="334"/>
      <c r="F46" s="334"/>
      <c r="G46" s="334"/>
      <c r="H46" s="334"/>
      <c r="I46" s="334"/>
      <c r="J46" s="334"/>
      <c r="K46" s="373"/>
      <c r="L46" s="373"/>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43" t="s">
        <v>63</v>
      </c>
      <c r="B48" s="343" t="s">
        <v>64</v>
      </c>
      <c r="C48" s="343" t="s">
        <v>65</v>
      </c>
      <c r="D48" s="343" t="s">
        <v>270</v>
      </c>
      <c r="E48" s="343" t="s">
        <v>271</v>
      </c>
      <c r="F48" s="401" t="s">
        <v>431</v>
      </c>
      <c r="G48" s="333" t="s">
        <v>42</v>
      </c>
      <c r="H48" s="333" t="s">
        <v>509</v>
      </c>
      <c r="I48" s="333" t="s">
        <v>0</v>
      </c>
      <c r="J48" s="333"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43"/>
      <c r="B49" s="343"/>
      <c r="C49" s="343"/>
      <c r="D49" s="343"/>
      <c r="E49" s="343"/>
      <c r="F49" s="402"/>
      <c r="G49" s="347"/>
      <c r="H49" s="347"/>
      <c r="I49" s="347"/>
      <c r="J49" s="347"/>
      <c r="K49" s="344" t="s">
        <v>293</v>
      </c>
      <c r="L49" s="344" t="s">
        <v>66</v>
      </c>
      <c r="M49" s="344" t="s">
        <v>365</v>
      </c>
      <c r="N49" s="37" t="s">
        <v>28</v>
      </c>
      <c r="O49" s="38">
        <v>10536841.5</v>
      </c>
      <c r="P49" s="38">
        <f>12564848+359751</f>
        <v>12924599</v>
      </c>
      <c r="Q49" s="38">
        <v>11186200</v>
      </c>
      <c r="R49" s="38">
        <v>11186200</v>
      </c>
    </row>
    <row r="50" spans="1:18" s="7" customFormat="1" ht="21.75" customHeight="1" x14ac:dyDescent="0.2">
      <c r="A50" s="343"/>
      <c r="B50" s="343"/>
      <c r="C50" s="343"/>
      <c r="D50" s="343"/>
      <c r="E50" s="343"/>
      <c r="F50" s="402"/>
      <c r="G50" s="347"/>
      <c r="H50" s="347"/>
      <c r="I50" s="347"/>
      <c r="J50" s="347"/>
      <c r="K50" s="345"/>
      <c r="L50" s="345"/>
      <c r="M50" s="345"/>
      <c r="N50" s="37" t="s">
        <v>316</v>
      </c>
      <c r="O50" s="38">
        <v>3098457.88</v>
      </c>
      <c r="P50" s="38">
        <f>3738252+108645</f>
        <v>3846897</v>
      </c>
      <c r="Q50" s="38">
        <v>3321900</v>
      </c>
      <c r="R50" s="38">
        <v>3321900</v>
      </c>
    </row>
    <row r="51" spans="1:18" s="7" customFormat="1" ht="21.75" customHeight="1" x14ac:dyDescent="0.2">
      <c r="A51" s="343"/>
      <c r="B51" s="343"/>
      <c r="C51" s="343"/>
      <c r="D51" s="343"/>
      <c r="E51" s="343"/>
      <c r="F51" s="402"/>
      <c r="G51" s="347"/>
      <c r="H51" s="347"/>
      <c r="I51" s="347"/>
      <c r="J51" s="347"/>
      <c r="K51" s="345"/>
      <c r="L51" s="345"/>
      <c r="M51" s="345"/>
      <c r="N51" s="37" t="s">
        <v>286</v>
      </c>
      <c r="O51" s="38">
        <v>879740.9</v>
      </c>
      <c r="P51" s="38">
        <v>1083800</v>
      </c>
      <c r="Q51" s="38">
        <v>46700</v>
      </c>
      <c r="R51" s="38">
        <v>46700</v>
      </c>
    </row>
    <row r="52" spans="1:18" s="7" customFormat="1" ht="21.75" customHeight="1" x14ac:dyDescent="0.2">
      <c r="A52" s="343"/>
      <c r="B52" s="343"/>
      <c r="C52" s="343"/>
      <c r="D52" s="390" t="s">
        <v>430</v>
      </c>
      <c r="E52" s="347" t="s">
        <v>42</v>
      </c>
      <c r="F52" s="347"/>
      <c r="G52" s="347"/>
      <c r="H52" s="347"/>
      <c r="I52" s="347"/>
      <c r="J52" s="347"/>
      <c r="K52" s="345"/>
      <c r="L52" s="345"/>
      <c r="M52" s="345"/>
      <c r="N52" s="37" t="s">
        <v>320</v>
      </c>
      <c r="O52" s="38">
        <v>314.60000000000002</v>
      </c>
      <c r="P52" s="38">
        <v>500</v>
      </c>
      <c r="Q52" s="38">
        <v>500</v>
      </c>
      <c r="R52" s="38">
        <v>500</v>
      </c>
    </row>
    <row r="53" spans="1:18" s="7" customFormat="1" ht="21.75" customHeight="1" x14ac:dyDescent="0.2">
      <c r="A53" s="343"/>
      <c r="B53" s="343"/>
      <c r="C53" s="343"/>
      <c r="D53" s="390"/>
      <c r="E53" s="347"/>
      <c r="F53" s="347"/>
      <c r="G53" s="347"/>
      <c r="H53" s="347"/>
      <c r="I53" s="347"/>
      <c r="J53" s="347"/>
      <c r="K53" s="345"/>
      <c r="L53" s="345"/>
      <c r="M53" s="345"/>
      <c r="N53" s="37" t="s">
        <v>285</v>
      </c>
      <c r="O53" s="38">
        <v>12810</v>
      </c>
      <c r="P53" s="38">
        <v>9400</v>
      </c>
      <c r="Q53" s="38">
        <v>4800</v>
      </c>
      <c r="R53" s="38">
        <v>4800</v>
      </c>
    </row>
    <row r="54" spans="1:18" s="7" customFormat="1" ht="21.75" customHeight="1" x14ac:dyDescent="0.2">
      <c r="A54" s="343"/>
      <c r="B54" s="343"/>
      <c r="C54" s="343"/>
      <c r="D54" s="390"/>
      <c r="E54" s="347"/>
      <c r="F54" s="347"/>
      <c r="G54" s="347"/>
      <c r="H54" s="347"/>
      <c r="I54" s="347"/>
      <c r="J54" s="347"/>
      <c r="K54" s="345"/>
      <c r="L54" s="345"/>
      <c r="M54" s="345"/>
      <c r="N54" s="23" t="s">
        <v>293</v>
      </c>
      <c r="O54" s="27">
        <v>5222</v>
      </c>
      <c r="P54" s="27">
        <v>11066.54</v>
      </c>
      <c r="Q54" s="27">
        <v>3700</v>
      </c>
      <c r="R54" s="27">
        <v>3700</v>
      </c>
    </row>
    <row r="55" spans="1:18" s="7" customFormat="1" ht="21.75" customHeight="1" x14ac:dyDescent="0.2">
      <c r="A55" s="343"/>
      <c r="B55" s="343"/>
      <c r="C55" s="343"/>
      <c r="D55" s="390"/>
      <c r="E55" s="347"/>
      <c r="F55" s="347"/>
      <c r="G55" s="347"/>
      <c r="H55" s="347"/>
      <c r="I55" s="347"/>
      <c r="J55" s="347"/>
      <c r="K55" s="345"/>
      <c r="L55" s="345"/>
      <c r="M55" s="346"/>
      <c r="N55" s="23" t="s">
        <v>290</v>
      </c>
      <c r="O55" s="27"/>
      <c r="P55" s="27">
        <v>184.46</v>
      </c>
      <c r="Q55" s="27"/>
      <c r="R55" s="27"/>
    </row>
    <row r="56" spans="1:18" s="7" customFormat="1" ht="21.75" customHeight="1" x14ac:dyDescent="0.2">
      <c r="A56" s="343"/>
      <c r="B56" s="343"/>
      <c r="C56" s="343"/>
      <c r="D56" s="390"/>
      <c r="E56" s="347"/>
      <c r="F56" s="347"/>
      <c r="G56" s="347"/>
      <c r="H56" s="347"/>
      <c r="I56" s="347"/>
      <c r="J56" s="347"/>
      <c r="K56" s="345"/>
      <c r="L56" s="345"/>
      <c r="M56" s="344" t="s">
        <v>323</v>
      </c>
      <c r="N56" s="23" t="s">
        <v>28</v>
      </c>
      <c r="O56" s="27">
        <v>117265</v>
      </c>
      <c r="P56" s="27"/>
      <c r="Q56" s="27"/>
      <c r="R56" s="27"/>
    </row>
    <row r="57" spans="1:18" s="7" customFormat="1" ht="21.75" customHeight="1" x14ac:dyDescent="0.2">
      <c r="A57" s="343"/>
      <c r="B57" s="343"/>
      <c r="C57" s="343"/>
      <c r="D57" s="390"/>
      <c r="E57" s="334"/>
      <c r="F57" s="334"/>
      <c r="G57" s="334"/>
      <c r="H57" s="334"/>
      <c r="I57" s="334"/>
      <c r="J57" s="334"/>
      <c r="K57" s="346"/>
      <c r="L57" s="346"/>
      <c r="M57" s="346"/>
      <c r="N57" s="23" t="s">
        <v>316</v>
      </c>
      <c r="O57" s="27">
        <v>35414.03</v>
      </c>
      <c r="P57" s="27"/>
      <c r="Q57" s="27"/>
      <c r="R57" s="27"/>
    </row>
    <row r="58" spans="1:18" s="7" customFormat="1" ht="67.5" customHeight="1" x14ac:dyDescent="0.2">
      <c r="A58" s="347" t="s">
        <v>67</v>
      </c>
      <c r="B58" s="347" t="s">
        <v>68</v>
      </c>
      <c r="C58" s="391" t="s">
        <v>69</v>
      </c>
      <c r="D58" s="384" t="s">
        <v>70</v>
      </c>
      <c r="E58" s="389" t="s">
        <v>42</v>
      </c>
      <c r="F58" s="333" t="s">
        <v>511</v>
      </c>
      <c r="G58" s="333" t="s">
        <v>42</v>
      </c>
      <c r="H58" s="333" t="s">
        <v>510</v>
      </c>
      <c r="I58" s="333" t="s">
        <v>42</v>
      </c>
      <c r="J58" s="333"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47"/>
      <c r="B59" s="347"/>
      <c r="C59" s="391"/>
      <c r="D59" s="385"/>
      <c r="E59" s="390"/>
      <c r="F59" s="347"/>
      <c r="G59" s="347"/>
      <c r="H59" s="347"/>
      <c r="I59" s="347"/>
      <c r="J59" s="347"/>
      <c r="K59" s="23" t="s">
        <v>285</v>
      </c>
      <c r="L59" s="23" t="s">
        <v>152</v>
      </c>
      <c r="M59" s="175" t="s">
        <v>396</v>
      </c>
      <c r="N59" s="175" t="s">
        <v>286</v>
      </c>
      <c r="O59" s="27">
        <v>203526.85</v>
      </c>
      <c r="P59" s="27">
        <v>579500</v>
      </c>
      <c r="Q59" s="27"/>
      <c r="R59" s="27"/>
    </row>
    <row r="60" spans="1:18" s="7" customFormat="1" ht="67.5" customHeight="1" x14ac:dyDescent="0.2">
      <c r="A60" s="347"/>
      <c r="B60" s="347"/>
      <c r="C60" s="391"/>
      <c r="D60" s="385"/>
      <c r="E60" s="390"/>
      <c r="F60" s="347"/>
      <c r="G60" s="347"/>
      <c r="H60" s="347"/>
      <c r="I60" s="347"/>
      <c r="J60" s="347"/>
      <c r="K60" s="23" t="s">
        <v>285</v>
      </c>
      <c r="L60" s="56" t="s">
        <v>152</v>
      </c>
      <c r="M60" s="199" t="s">
        <v>397</v>
      </c>
      <c r="N60" s="199" t="s">
        <v>290</v>
      </c>
      <c r="O60" s="40">
        <v>20000</v>
      </c>
      <c r="P60" s="40"/>
      <c r="Q60" s="40"/>
      <c r="R60" s="40"/>
    </row>
    <row r="61" spans="1:18" s="7" customFormat="1" ht="67.5" customHeight="1" x14ac:dyDescent="0.2">
      <c r="A61" s="347"/>
      <c r="B61" s="347"/>
      <c r="C61" s="391"/>
      <c r="D61" s="385"/>
      <c r="E61" s="390"/>
      <c r="F61" s="347"/>
      <c r="G61" s="347"/>
      <c r="H61" s="347"/>
      <c r="I61" s="347"/>
      <c r="J61" s="347"/>
      <c r="K61" s="23" t="s">
        <v>285</v>
      </c>
      <c r="L61" s="62" t="s">
        <v>111</v>
      </c>
      <c r="M61" s="199" t="s">
        <v>394</v>
      </c>
      <c r="N61" s="199" t="s">
        <v>293</v>
      </c>
      <c r="O61" s="48">
        <v>58100</v>
      </c>
      <c r="P61" s="48">
        <v>55100</v>
      </c>
      <c r="Q61" s="48">
        <v>23000</v>
      </c>
      <c r="R61" s="48">
        <v>23000</v>
      </c>
    </row>
    <row r="62" spans="1:18" s="7" customFormat="1" ht="67.5" customHeight="1" x14ac:dyDescent="0.2">
      <c r="A62" s="334"/>
      <c r="B62" s="334"/>
      <c r="C62" s="414"/>
      <c r="D62" s="386"/>
      <c r="E62" s="482"/>
      <c r="F62" s="334"/>
      <c r="G62" s="334"/>
      <c r="H62" s="334"/>
      <c r="I62" s="334"/>
      <c r="J62" s="334"/>
      <c r="K62" s="175" t="s">
        <v>285</v>
      </c>
      <c r="L62" s="62" t="s">
        <v>259</v>
      </c>
      <c r="M62" s="199" t="s">
        <v>327</v>
      </c>
      <c r="N62" s="208" t="s">
        <v>286</v>
      </c>
      <c r="O62" s="70">
        <v>369304.38</v>
      </c>
      <c r="P62" s="44">
        <v>176151</v>
      </c>
      <c r="Q62" s="44"/>
      <c r="R62" s="44"/>
    </row>
    <row r="63" spans="1:18" s="7" customFormat="1" ht="28.5" customHeight="1" x14ac:dyDescent="0.2">
      <c r="A63" s="399" t="s">
        <v>71</v>
      </c>
      <c r="B63" s="333" t="s">
        <v>72</v>
      </c>
      <c r="C63" s="405" t="s">
        <v>73</v>
      </c>
      <c r="D63" s="397" t="s">
        <v>270</v>
      </c>
      <c r="E63" s="333" t="s">
        <v>271</v>
      </c>
      <c r="F63" s="333" t="s">
        <v>74</v>
      </c>
      <c r="G63" s="333" t="s">
        <v>42</v>
      </c>
      <c r="H63" s="333" t="s">
        <v>442</v>
      </c>
      <c r="I63" s="333" t="s">
        <v>42</v>
      </c>
      <c r="J63" s="339" t="s">
        <v>12</v>
      </c>
      <c r="K63" s="421" t="s">
        <v>285</v>
      </c>
      <c r="L63" s="421"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99"/>
      <c r="B64" s="347"/>
      <c r="C64" s="405"/>
      <c r="D64" s="347"/>
      <c r="E64" s="347"/>
      <c r="F64" s="347"/>
      <c r="G64" s="347"/>
      <c r="H64" s="347"/>
      <c r="I64" s="347"/>
      <c r="J64" s="340"/>
      <c r="K64" s="421"/>
      <c r="L64" s="421"/>
      <c r="M64" s="457" t="s">
        <v>356</v>
      </c>
      <c r="N64" s="198" t="s">
        <v>297</v>
      </c>
      <c r="O64" s="86">
        <v>7256700</v>
      </c>
      <c r="P64" s="46">
        <v>7943400</v>
      </c>
      <c r="Q64" s="46">
        <v>7000100</v>
      </c>
      <c r="R64" s="46">
        <v>7055900</v>
      </c>
    </row>
    <row r="65" spans="1:18" s="7" customFormat="1" ht="28.5" customHeight="1" x14ac:dyDescent="0.2">
      <c r="A65" s="399"/>
      <c r="B65" s="347"/>
      <c r="C65" s="405"/>
      <c r="D65" s="347"/>
      <c r="E65" s="347"/>
      <c r="F65" s="347"/>
      <c r="G65" s="347"/>
      <c r="H65" s="347"/>
      <c r="I65" s="347"/>
      <c r="J65" s="340"/>
      <c r="K65" s="421"/>
      <c r="L65" s="421"/>
      <c r="M65" s="458"/>
      <c r="N65" s="199" t="s">
        <v>298</v>
      </c>
      <c r="O65" s="71">
        <v>266785</v>
      </c>
      <c r="P65" s="43">
        <v>2616860</v>
      </c>
      <c r="Q65" s="43"/>
      <c r="R65" s="43"/>
    </row>
    <row r="66" spans="1:18" s="7" customFormat="1" ht="28.5" customHeight="1" x14ac:dyDescent="0.2">
      <c r="A66" s="399"/>
      <c r="B66" s="347"/>
      <c r="C66" s="405"/>
      <c r="D66" s="347"/>
      <c r="E66" s="334"/>
      <c r="F66" s="347"/>
      <c r="G66" s="347"/>
      <c r="H66" s="347"/>
      <c r="I66" s="347"/>
      <c r="J66" s="340"/>
      <c r="K66" s="421"/>
      <c r="L66" s="421"/>
      <c r="M66" s="23" t="s">
        <v>524</v>
      </c>
      <c r="N66" s="23" t="s">
        <v>298</v>
      </c>
      <c r="O66" s="27"/>
      <c r="P66" s="27">
        <v>70000</v>
      </c>
      <c r="Q66" s="27"/>
      <c r="R66" s="27"/>
    </row>
    <row r="67" spans="1:18" s="7" customFormat="1" ht="33" customHeight="1" x14ac:dyDescent="0.2">
      <c r="A67" s="399"/>
      <c r="B67" s="347"/>
      <c r="C67" s="405"/>
      <c r="D67" s="395" t="s">
        <v>432</v>
      </c>
      <c r="E67" s="333" t="s">
        <v>42</v>
      </c>
      <c r="F67" s="347"/>
      <c r="G67" s="347"/>
      <c r="H67" s="347" t="s">
        <v>443</v>
      </c>
      <c r="I67" s="347"/>
      <c r="J67" s="340"/>
      <c r="K67" s="421"/>
      <c r="L67" s="421"/>
      <c r="M67" s="23" t="s">
        <v>354</v>
      </c>
      <c r="N67" s="23" t="s">
        <v>298</v>
      </c>
      <c r="O67" s="27"/>
      <c r="P67" s="27">
        <v>107458</v>
      </c>
      <c r="Q67" s="27"/>
      <c r="R67" s="27"/>
    </row>
    <row r="68" spans="1:18" s="7" customFormat="1" ht="33" customHeight="1" x14ac:dyDescent="0.2">
      <c r="A68" s="399"/>
      <c r="B68" s="347"/>
      <c r="C68" s="405"/>
      <c r="D68" s="395"/>
      <c r="E68" s="347"/>
      <c r="F68" s="347"/>
      <c r="G68" s="347"/>
      <c r="H68" s="392"/>
      <c r="I68" s="347"/>
      <c r="J68" s="340"/>
      <c r="K68" s="421"/>
      <c r="L68" s="421"/>
      <c r="M68" s="23" t="s">
        <v>303</v>
      </c>
      <c r="N68" s="23" t="s">
        <v>298</v>
      </c>
      <c r="O68" s="27">
        <v>109794</v>
      </c>
      <c r="P68" s="27"/>
      <c r="Q68" s="27"/>
      <c r="R68" s="27"/>
    </row>
    <row r="69" spans="1:18" s="7" customFormat="1" ht="33" customHeight="1" x14ac:dyDescent="0.2">
      <c r="A69" s="399"/>
      <c r="B69" s="334"/>
      <c r="C69" s="405"/>
      <c r="D69" s="396"/>
      <c r="E69" s="334"/>
      <c r="F69" s="334"/>
      <c r="G69" s="334"/>
      <c r="H69" s="393"/>
      <c r="I69" s="334"/>
      <c r="J69" s="353"/>
      <c r="K69" s="421"/>
      <c r="L69" s="421"/>
      <c r="M69" s="30" t="s">
        <v>355</v>
      </c>
      <c r="N69" s="176" t="s">
        <v>298</v>
      </c>
      <c r="O69" s="67">
        <v>88107</v>
      </c>
      <c r="P69" s="27">
        <v>88667</v>
      </c>
      <c r="Q69" s="27">
        <v>88667</v>
      </c>
      <c r="R69" s="27">
        <v>88667</v>
      </c>
    </row>
    <row r="70" spans="1:18" s="7" customFormat="1" ht="24.75" customHeight="1" x14ac:dyDescent="0.2">
      <c r="A70" s="399" t="s">
        <v>76</v>
      </c>
      <c r="B70" s="333" t="s">
        <v>77</v>
      </c>
      <c r="C70" s="405" t="s">
        <v>78</v>
      </c>
      <c r="D70" s="333" t="s">
        <v>270</v>
      </c>
      <c r="E70" s="333" t="s">
        <v>271</v>
      </c>
      <c r="F70" s="333" t="s">
        <v>79</v>
      </c>
      <c r="G70" s="333" t="s">
        <v>42</v>
      </c>
      <c r="H70" s="333" t="s">
        <v>512</v>
      </c>
      <c r="I70" s="333" t="s">
        <v>42</v>
      </c>
      <c r="J70" s="339" t="s">
        <v>12</v>
      </c>
      <c r="K70" s="379" t="s">
        <v>285</v>
      </c>
      <c r="L70" s="379"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99"/>
      <c r="B71" s="347"/>
      <c r="C71" s="405"/>
      <c r="D71" s="347"/>
      <c r="E71" s="347"/>
      <c r="F71" s="347"/>
      <c r="G71" s="347"/>
      <c r="H71" s="347"/>
      <c r="I71" s="347"/>
      <c r="J71" s="340"/>
      <c r="K71" s="380"/>
      <c r="L71" s="380"/>
      <c r="M71" s="344" t="s">
        <v>351</v>
      </c>
      <c r="N71" s="23" t="s">
        <v>297</v>
      </c>
      <c r="O71" s="27">
        <v>5996870</v>
      </c>
      <c r="P71" s="27">
        <f>7390500+92539</f>
        <v>7483039</v>
      </c>
      <c r="Q71" s="27">
        <v>5260400</v>
      </c>
      <c r="R71" s="27">
        <v>5260400</v>
      </c>
    </row>
    <row r="72" spans="1:18" s="7" customFormat="1" ht="24.75" customHeight="1" x14ac:dyDescent="0.2">
      <c r="A72" s="399"/>
      <c r="B72" s="347"/>
      <c r="C72" s="405"/>
      <c r="D72" s="347"/>
      <c r="E72" s="347"/>
      <c r="F72" s="347"/>
      <c r="G72" s="347"/>
      <c r="H72" s="347"/>
      <c r="I72" s="347"/>
      <c r="J72" s="340"/>
      <c r="K72" s="380"/>
      <c r="L72" s="380"/>
      <c r="M72" s="346"/>
      <c r="N72" s="23" t="s">
        <v>298</v>
      </c>
      <c r="O72" s="27"/>
      <c r="P72" s="27">
        <v>40000</v>
      </c>
      <c r="Q72" s="27"/>
      <c r="R72" s="27"/>
    </row>
    <row r="73" spans="1:18" s="7" customFormat="1" ht="24.75" customHeight="1" x14ac:dyDescent="0.2">
      <c r="A73" s="399"/>
      <c r="B73" s="347"/>
      <c r="C73" s="405"/>
      <c r="D73" s="334"/>
      <c r="E73" s="334"/>
      <c r="F73" s="347"/>
      <c r="G73" s="347"/>
      <c r="H73" s="347"/>
      <c r="I73" s="347"/>
      <c r="J73" s="340"/>
      <c r="K73" s="380"/>
      <c r="L73" s="380"/>
      <c r="M73" s="23" t="s">
        <v>352</v>
      </c>
      <c r="N73" s="23" t="s">
        <v>298</v>
      </c>
      <c r="O73" s="27">
        <v>102000</v>
      </c>
      <c r="P73" s="27">
        <f>145000+736190</f>
        <v>881190</v>
      </c>
      <c r="Q73" s="27"/>
      <c r="R73" s="27"/>
    </row>
    <row r="74" spans="1:18" s="7" customFormat="1" ht="24.75" customHeight="1" x14ac:dyDescent="0.2">
      <c r="A74" s="399"/>
      <c r="B74" s="347"/>
      <c r="C74" s="405"/>
      <c r="D74" s="394" t="s">
        <v>433</v>
      </c>
      <c r="E74" s="387" t="s">
        <v>42</v>
      </c>
      <c r="F74" s="347"/>
      <c r="G74" s="347"/>
      <c r="H74" s="347"/>
      <c r="I74" s="347"/>
      <c r="J74" s="340"/>
      <c r="K74" s="380"/>
      <c r="L74" s="380"/>
      <c r="M74" s="23" t="s">
        <v>352</v>
      </c>
      <c r="N74" s="23" t="s">
        <v>298</v>
      </c>
      <c r="O74" s="27">
        <v>418288</v>
      </c>
      <c r="P74" s="27">
        <v>60000</v>
      </c>
      <c r="Q74" s="27"/>
      <c r="R74" s="27"/>
    </row>
    <row r="75" spans="1:18" s="7" customFormat="1" ht="24.75" customHeight="1" x14ac:dyDescent="0.2">
      <c r="A75" s="399"/>
      <c r="B75" s="347"/>
      <c r="C75" s="405"/>
      <c r="D75" s="395"/>
      <c r="E75" s="388"/>
      <c r="F75" s="347"/>
      <c r="G75" s="347"/>
      <c r="H75" s="347"/>
      <c r="I75" s="347"/>
      <c r="J75" s="340"/>
      <c r="K75" s="380"/>
      <c r="L75" s="380"/>
      <c r="M75" s="23" t="s">
        <v>353</v>
      </c>
      <c r="N75" s="23" t="s">
        <v>298</v>
      </c>
      <c r="O75" s="27">
        <v>1368422</v>
      </c>
      <c r="P75" s="27">
        <v>0</v>
      </c>
      <c r="Q75" s="27">
        <v>2799552</v>
      </c>
      <c r="R75" s="27">
        <v>526316</v>
      </c>
    </row>
    <row r="76" spans="1:18" s="7" customFormat="1" ht="24.75" customHeight="1" x14ac:dyDescent="0.2">
      <c r="A76" s="399"/>
      <c r="B76" s="347"/>
      <c r="C76" s="405"/>
      <c r="D76" s="395"/>
      <c r="E76" s="388"/>
      <c r="F76" s="347"/>
      <c r="G76" s="347"/>
      <c r="H76" s="347"/>
      <c r="I76" s="347"/>
      <c r="J76" s="340"/>
      <c r="K76" s="380"/>
      <c r="L76" s="380"/>
      <c r="M76" s="23" t="s">
        <v>303</v>
      </c>
      <c r="N76" s="23" t="s">
        <v>298</v>
      </c>
      <c r="O76" s="27">
        <f>219587-109794</f>
        <v>109793</v>
      </c>
      <c r="P76" s="27"/>
      <c r="Q76" s="27"/>
      <c r="R76" s="27"/>
    </row>
    <row r="77" spans="1:18" s="7" customFormat="1" ht="24.75" customHeight="1" x14ac:dyDescent="0.2">
      <c r="A77" s="399"/>
      <c r="B77" s="383"/>
      <c r="C77" s="405"/>
      <c r="D77" s="395"/>
      <c r="E77" s="388"/>
      <c r="F77" s="383"/>
      <c r="G77" s="383"/>
      <c r="H77" s="383"/>
      <c r="I77" s="383"/>
      <c r="J77" s="382"/>
      <c r="K77" s="381"/>
      <c r="L77" s="381"/>
      <c r="M77" s="23" t="s">
        <v>304</v>
      </c>
      <c r="N77" s="23" t="s">
        <v>298</v>
      </c>
      <c r="O77" s="27">
        <v>1578948</v>
      </c>
      <c r="P77" s="173"/>
      <c r="Q77" s="173"/>
      <c r="R77" s="173"/>
    </row>
    <row r="78" spans="1:18" s="7" customFormat="1" ht="74.25" customHeight="1" x14ac:dyDescent="0.2">
      <c r="A78" s="472" t="s">
        <v>80</v>
      </c>
      <c r="B78" s="384" t="s">
        <v>81</v>
      </c>
      <c r="C78" s="384" t="s">
        <v>82</v>
      </c>
      <c r="D78" s="83" t="s">
        <v>270</v>
      </c>
      <c r="E78" s="210" t="s">
        <v>271</v>
      </c>
      <c r="F78" s="384" t="s">
        <v>513</v>
      </c>
      <c r="G78" s="384" t="s">
        <v>42</v>
      </c>
      <c r="H78" s="384" t="s">
        <v>474</v>
      </c>
      <c r="I78" s="384" t="s">
        <v>42</v>
      </c>
      <c r="J78" s="384" t="s">
        <v>12</v>
      </c>
      <c r="K78" s="431"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473"/>
      <c r="B79" s="385"/>
      <c r="C79" s="385"/>
      <c r="D79" s="343" t="s">
        <v>434</v>
      </c>
      <c r="E79" s="343" t="s">
        <v>42</v>
      </c>
      <c r="F79" s="385"/>
      <c r="G79" s="385"/>
      <c r="H79" s="385"/>
      <c r="I79" s="385"/>
      <c r="J79" s="385"/>
      <c r="K79" s="432"/>
      <c r="L79" s="199" t="s">
        <v>305</v>
      </c>
      <c r="M79" s="199" t="s">
        <v>423</v>
      </c>
      <c r="N79" s="199" t="s">
        <v>286</v>
      </c>
      <c r="O79" s="65">
        <v>277399</v>
      </c>
      <c r="P79" s="43"/>
      <c r="Q79" s="43">
        <v>3327010.6</v>
      </c>
      <c r="R79" s="43">
        <v>1004904.3</v>
      </c>
    </row>
    <row r="80" spans="1:18" s="7" customFormat="1" ht="33" customHeight="1" x14ac:dyDescent="0.2">
      <c r="A80" s="474"/>
      <c r="B80" s="386"/>
      <c r="C80" s="386"/>
      <c r="D80" s="343"/>
      <c r="E80" s="343"/>
      <c r="F80" s="386"/>
      <c r="G80" s="386"/>
      <c r="H80" s="386"/>
      <c r="I80" s="386"/>
      <c r="J80" s="386"/>
      <c r="K80" s="433"/>
      <c r="L80" s="199" t="s">
        <v>75</v>
      </c>
      <c r="M80" s="199" t="s">
        <v>350</v>
      </c>
      <c r="N80" s="199" t="s">
        <v>286</v>
      </c>
      <c r="O80" s="65">
        <v>219648</v>
      </c>
      <c r="P80" s="43">
        <f>123599+85604</f>
        <v>209203</v>
      </c>
      <c r="Q80" s="43"/>
      <c r="R80" s="43"/>
    </row>
    <row r="81" spans="1:18" s="7" customFormat="1" ht="23.25" customHeight="1" x14ac:dyDescent="0.2">
      <c r="A81" s="444" t="s">
        <v>83</v>
      </c>
      <c r="B81" s="340" t="s">
        <v>84</v>
      </c>
      <c r="C81" s="371" t="s">
        <v>85</v>
      </c>
      <c r="D81" s="397" t="s">
        <v>270</v>
      </c>
      <c r="E81" s="397" t="s">
        <v>271</v>
      </c>
      <c r="F81" s="397" t="s">
        <v>435</v>
      </c>
      <c r="G81" s="397" t="s">
        <v>42</v>
      </c>
      <c r="H81" s="397" t="s">
        <v>514</v>
      </c>
      <c r="I81" s="397" t="s">
        <v>42</v>
      </c>
      <c r="J81" s="397" t="s">
        <v>16</v>
      </c>
      <c r="K81" s="433" t="s">
        <v>285</v>
      </c>
      <c r="L81" s="431"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44"/>
      <c r="B82" s="340"/>
      <c r="C82" s="436"/>
      <c r="D82" s="347"/>
      <c r="E82" s="347"/>
      <c r="F82" s="347"/>
      <c r="G82" s="347"/>
      <c r="H82" s="347"/>
      <c r="I82" s="347"/>
      <c r="J82" s="347"/>
      <c r="K82" s="422"/>
      <c r="L82" s="432"/>
      <c r="M82" s="449" t="s">
        <v>337</v>
      </c>
      <c r="N82" s="23" t="s">
        <v>26</v>
      </c>
      <c r="O82" s="67">
        <v>1600</v>
      </c>
      <c r="P82" s="43">
        <v>26000</v>
      </c>
      <c r="Q82" s="43"/>
      <c r="R82" s="43"/>
    </row>
    <row r="83" spans="1:18" s="7" customFormat="1" ht="23.25" customHeight="1" x14ac:dyDescent="0.2">
      <c r="A83" s="444"/>
      <c r="B83" s="340"/>
      <c r="C83" s="436"/>
      <c r="D83" s="347"/>
      <c r="E83" s="347"/>
      <c r="F83" s="347"/>
      <c r="G83" s="347"/>
      <c r="H83" s="347"/>
      <c r="I83" s="347"/>
      <c r="J83" s="347"/>
      <c r="K83" s="422"/>
      <c r="L83" s="432"/>
      <c r="M83" s="450"/>
      <c r="N83" s="23" t="s">
        <v>286</v>
      </c>
      <c r="O83" s="67">
        <v>901954.97</v>
      </c>
      <c r="P83" s="43">
        <v>64600</v>
      </c>
      <c r="Q83" s="43"/>
      <c r="R83" s="43"/>
    </row>
    <row r="84" spans="1:18" s="7" customFormat="1" ht="23.25" customHeight="1" x14ac:dyDescent="0.2">
      <c r="A84" s="444"/>
      <c r="B84" s="340"/>
      <c r="C84" s="436"/>
      <c r="D84" s="347"/>
      <c r="E84" s="347"/>
      <c r="F84" s="347"/>
      <c r="G84" s="347"/>
      <c r="H84" s="347"/>
      <c r="I84" s="347"/>
      <c r="J84" s="347"/>
      <c r="K84" s="422"/>
      <c r="L84" s="432"/>
      <c r="M84" s="449" t="s">
        <v>338</v>
      </c>
      <c r="N84" s="175" t="s">
        <v>26</v>
      </c>
      <c r="O84" s="69">
        <v>211200</v>
      </c>
      <c r="P84" s="44">
        <v>211200</v>
      </c>
      <c r="Q84" s="44"/>
      <c r="R84" s="44"/>
    </row>
    <row r="85" spans="1:18" s="7" customFormat="1" ht="23.25" customHeight="1" x14ac:dyDescent="0.2">
      <c r="A85" s="444"/>
      <c r="B85" s="340"/>
      <c r="C85" s="436"/>
      <c r="D85" s="347"/>
      <c r="E85" s="347"/>
      <c r="F85" s="347"/>
      <c r="G85" s="347"/>
      <c r="H85" s="347"/>
      <c r="I85" s="347"/>
      <c r="J85" s="347"/>
      <c r="K85" s="422"/>
      <c r="L85" s="432"/>
      <c r="M85" s="451"/>
      <c r="N85" s="199" t="s">
        <v>286</v>
      </c>
      <c r="O85" s="43">
        <v>199200</v>
      </c>
      <c r="P85" s="43">
        <v>208700</v>
      </c>
      <c r="Q85" s="43"/>
      <c r="R85" s="43"/>
    </row>
    <row r="86" spans="1:18" s="7" customFormat="1" ht="28.5" customHeight="1" x14ac:dyDescent="0.2">
      <c r="A86" s="444"/>
      <c r="B86" s="340"/>
      <c r="C86" s="436"/>
      <c r="D86" s="347"/>
      <c r="E86" s="347"/>
      <c r="F86" s="347"/>
      <c r="G86" s="347"/>
      <c r="H86" s="347"/>
      <c r="I86" s="347"/>
      <c r="J86" s="347"/>
      <c r="K86" s="422"/>
      <c r="L86" s="432"/>
      <c r="M86" s="197" t="s">
        <v>339</v>
      </c>
      <c r="N86" s="199" t="s">
        <v>286</v>
      </c>
      <c r="O86" s="43">
        <v>10000</v>
      </c>
      <c r="P86" s="43">
        <v>10000</v>
      </c>
      <c r="Q86" s="43"/>
      <c r="R86" s="43"/>
    </row>
    <row r="87" spans="1:18" s="7" customFormat="1" ht="28.5" hidden="1" customHeight="1" x14ac:dyDescent="0.2">
      <c r="A87" s="444"/>
      <c r="B87" s="340"/>
      <c r="C87" s="436"/>
      <c r="D87" s="347"/>
      <c r="E87" s="347"/>
      <c r="F87" s="347"/>
      <c r="G87" s="347"/>
      <c r="H87" s="347"/>
      <c r="I87" s="347"/>
      <c r="J87" s="347"/>
      <c r="K87" s="422"/>
      <c r="L87" s="199" t="s">
        <v>521</v>
      </c>
      <c r="M87" s="197" t="s">
        <v>340</v>
      </c>
      <c r="N87" s="199" t="s">
        <v>296</v>
      </c>
      <c r="O87" s="43"/>
      <c r="P87" s="43">
        <f>1753947+92313-1753947-92313</f>
        <v>0</v>
      </c>
      <c r="Q87" s="43"/>
      <c r="R87" s="43"/>
    </row>
    <row r="88" spans="1:18" s="7" customFormat="1" ht="65.25" customHeight="1" x14ac:dyDescent="0.2">
      <c r="A88" s="444" t="s">
        <v>0</v>
      </c>
      <c r="B88" s="353"/>
      <c r="C88" s="436" t="s">
        <v>0</v>
      </c>
      <c r="D88" s="334"/>
      <c r="E88" s="334"/>
      <c r="F88" s="334"/>
      <c r="G88" s="334"/>
      <c r="H88" s="334"/>
      <c r="I88" s="334"/>
      <c r="J88" s="334"/>
      <c r="K88" s="422"/>
      <c r="L88" s="199" t="s">
        <v>86</v>
      </c>
      <c r="M88" s="68" t="s">
        <v>287</v>
      </c>
      <c r="N88" s="199" t="s">
        <v>286</v>
      </c>
      <c r="O88" s="43">
        <v>2451515</v>
      </c>
      <c r="P88" s="43"/>
      <c r="Q88" s="43"/>
      <c r="R88" s="43"/>
    </row>
    <row r="89" spans="1:18" s="7" customFormat="1" ht="42.75" customHeight="1" x14ac:dyDescent="0.2">
      <c r="A89" s="333" t="s">
        <v>87</v>
      </c>
      <c r="B89" s="333" t="s">
        <v>88</v>
      </c>
      <c r="C89" s="333" t="s">
        <v>89</v>
      </c>
      <c r="D89" s="333" t="s">
        <v>270</v>
      </c>
      <c r="E89" s="333" t="s">
        <v>271</v>
      </c>
      <c r="F89" s="452"/>
      <c r="G89" s="333"/>
      <c r="H89" s="333" t="s">
        <v>515</v>
      </c>
      <c r="I89" s="333" t="s">
        <v>42</v>
      </c>
      <c r="J89" s="333"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47"/>
      <c r="B90" s="347"/>
      <c r="C90" s="347"/>
      <c r="D90" s="347"/>
      <c r="E90" s="347"/>
      <c r="F90" s="453"/>
      <c r="G90" s="347"/>
      <c r="H90" s="347"/>
      <c r="I90" s="347"/>
      <c r="J90" s="347"/>
      <c r="K90" s="176" t="s">
        <v>285</v>
      </c>
      <c r="L90" s="176" t="s">
        <v>307</v>
      </c>
      <c r="M90" s="23" t="s">
        <v>349</v>
      </c>
      <c r="N90" s="176" t="s">
        <v>286</v>
      </c>
      <c r="O90" s="174">
        <v>5000</v>
      </c>
      <c r="P90" s="174">
        <v>5000</v>
      </c>
      <c r="Q90" s="174"/>
      <c r="R90" s="174"/>
    </row>
    <row r="91" spans="1:18" s="7" customFormat="1" ht="42.75" customHeight="1" x14ac:dyDescent="0.2">
      <c r="A91" s="347"/>
      <c r="B91" s="347"/>
      <c r="C91" s="347"/>
      <c r="D91" s="347"/>
      <c r="E91" s="347"/>
      <c r="F91" s="453"/>
      <c r="G91" s="347"/>
      <c r="H91" s="347"/>
      <c r="I91" s="347"/>
      <c r="J91" s="347"/>
      <c r="K91" s="372" t="s">
        <v>293</v>
      </c>
      <c r="L91" s="372" t="s">
        <v>308</v>
      </c>
      <c r="M91" s="372" t="s">
        <v>363</v>
      </c>
      <c r="N91" s="23" t="s">
        <v>26</v>
      </c>
      <c r="O91" s="27">
        <v>2100</v>
      </c>
      <c r="P91" s="27">
        <v>16900</v>
      </c>
      <c r="Q91" s="27"/>
      <c r="R91" s="27"/>
    </row>
    <row r="92" spans="1:18" s="7" customFormat="1" ht="42.75" customHeight="1" x14ac:dyDescent="0.2">
      <c r="A92" s="334"/>
      <c r="B92" s="334"/>
      <c r="C92" s="334"/>
      <c r="D92" s="334"/>
      <c r="E92" s="334"/>
      <c r="F92" s="454"/>
      <c r="G92" s="334"/>
      <c r="H92" s="334"/>
      <c r="I92" s="334"/>
      <c r="J92" s="334"/>
      <c r="K92" s="373"/>
      <c r="L92" s="373"/>
      <c r="M92" s="373"/>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399" t="s">
        <v>95</v>
      </c>
      <c r="B94" s="333" t="s">
        <v>96</v>
      </c>
      <c r="C94" s="387" t="s">
        <v>97</v>
      </c>
      <c r="D94" s="333" t="s">
        <v>270</v>
      </c>
      <c r="E94" s="333" t="s">
        <v>271</v>
      </c>
      <c r="F94" s="333" t="s">
        <v>518</v>
      </c>
      <c r="G94" s="333" t="s">
        <v>42</v>
      </c>
      <c r="H94" s="333" t="s">
        <v>474</v>
      </c>
      <c r="I94" s="333" t="s">
        <v>42</v>
      </c>
      <c r="J94" s="333" t="s">
        <v>20</v>
      </c>
      <c r="K94" s="372"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99"/>
      <c r="B95" s="347"/>
      <c r="C95" s="388"/>
      <c r="D95" s="347"/>
      <c r="E95" s="347"/>
      <c r="F95" s="347"/>
      <c r="G95" s="347"/>
      <c r="H95" s="347"/>
      <c r="I95" s="347"/>
      <c r="J95" s="347"/>
      <c r="K95" s="378"/>
      <c r="L95" s="23" t="s">
        <v>138</v>
      </c>
      <c r="M95" s="23" t="s">
        <v>386</v>
      </c>
      <c r="N95" s="23" t="s">
        <v>286</v>
      </c>
      <c r="O95" s="27">
        <v>73661.039999999994</v>
      </c>
      <c r="P95" s="27">
        <v>79056</v>
      </c>
      <c r="Q95" s="27"/>
      <c r="R95" s="27"/>
    </row>
    <row r="96" spans="1:18" s="7" customFormat="1" ht="31.5" customHeight="1" x14ac:dyDescent="0.2">
      <c r="A96" s="399"/>
      <c r="B96" s="347"/>
      <c r="C96" s="388"/>
      <c r="D96" s="347"/>
      <c r="E96" s="347"/>
      <c r="F96" s="347"/>
      <c r="G96" s="347"/>
      <c r="H96" s="347"/>
      <c r="I96" s="347"/>
      <c r="J96" s="347"/>
      <c r="K96" s="378"/>
      <c r="L96" s="23" t="s">
        <v>138</v>
      </c>
      <c r="M96" s="23" t="s">
        <v>391</v>
      </c>
      <c r="N96" s="23" t="s">
        <v>309</v>
      </c>
      <c r="O96" s="27">
        <v>2174150</v>
      </c>
      <c r="P96" s="27">
        <v>1930000</v>
      </c>
      <c r="Q96" s="27"/>
      <c r="R96" s="27"/>
    </row>
    <row r="97" spans="1:18" s="7" customFormat="1" ht="31.5" customHeight="1" x14ac:dyDescent="0.2">
      <c r="A97" s="399"/>
      <c r="B97" s="347"/>
      <c r="C97" s="388"/>
      <c r="D97" s="347"/>
      <c r="E97" s="347"/>
      <c r="F97" s="347"/>
      <c r="G97" s="347"/>
      <c r="H97" s="347"/>
      <c r="I97" s="347"/>
      <c r="J97" s="347"/>
      <c r="K97" s="378"/>
      <c r="L97" s="23" t="s">
        <v>138</v>
      </c>
      <c r="M97" s="23" t="s">
        <v>387</v>
      </c>
      <c r="N97" s="23" t="s">
        <v>309</v>
      </c>
      <c r="O97" s="27"/>
      <c r="P97" s="27"/>
      <c r="Q97" s="27">
        <f>7822205+411695</f>
        <v>8233900</v>
      </c>
      <c r="R97" s="27"/>
    </row>
    <row r="98" spans="1:18" s="7" customFormat="1" ht="31.5" hidden="1" customHeight="1" x14ac:dyDescent="0.2">
      <c r="A98" s="399"/>
      <c r="B98" s="347"/>
      <c r="C98" s="388"/>
      <c r="D98" s="347"/>
      <c r="E98" s="347"/>
      <c r="F98" s="347"/>
      <c r="G98" s="347"/>
      <c r="H98" s="347"/>
      <c r="I98" s="347"/>
      <c r="J98" s="347"/>
      <c r="K98" s="378"/>
      <c r="L98" s="23" t="s">
        <v>98</v>
      </c>
      <c r="M98" s="23" t="s">
        <v>389</v>
      </c>
      <c r="N98" s="23" t="s">
        <v>286</v>
      </c>
      <c r="O98" s="27"/>
      <c r="P98" s="27">
        <f>2724000-2300000-424000</f>
        <v>0</v>
      </c>
      <c r="Q98" s="27"/>
      <c r="R98" s="27"/>
    </row>
    <row r="99" spans="1:18" s="7" customFormat="1" ht="32.25" customHeight="1" x14ac:dyDescent="0.2">
      <c r="A99" s="399"/>
      <c r="B99" s="334"/>
      <c r="C99" s="404"/>
      <c r="D99" s="334"/>
      <c r="E99" s="334"/>
      <c r="F99" s="334"/>
      <c r="G99" s="334"/>
      <c r="H99" s="334"/>
      <c r="I99" s="334"/>
      <c r="J99" s="334"/>
      <c r="K99" s="373"/>
      <c r="L99" s="23" t="s">
        <v>98</v>
      </c>
      <c r="M99" s="23" t="s">
        <v>388</v>
      </c>
      <c r="N99" s="23" t="s">
        <v>309</v>
      </c>
      <c r="O99" s="27">
        <v>18660104.09</v>
      </c>
      <c r="P99" s="27">
        <v>13831044.960000001</v>
      </c>
      <c r="Q99" s="27">
        <v>20446362.829999998</v>
      </c>
      <c r="R99" s="27">
        <v>3800000</v>
      </c>
    </row>
    <row r="100" spans="1:18" s="7" customFormat="1" ht="48" customHeight="1" x14ac:dyDescent="0.2">
      <c r="A100" s="445" t="s">
        <v>99</v>
      </c>
      <c r="B100" s="333" t="s">
        <v>100</v>
      </c>
      <c r="C100" s="446" t="s">
        <v>101</v>
      </c>
      <c r="D100" s="333" t="s">
        <v>270</v>
      </c>
      <c r="E100" s="333" t="s">
        <v>271</v>
      </c>
      <c r="F100" s="333" t="s">
        <v>436</v>
      </c>
      <c r="G100" s="333" t="s">
        <v>42</v>
      </c>
      <c r="H100" s="333" t="s">
        <v>474</v>
      </c>
      <c r="I100" s="333" t="s">
        <v>42</v>
      </c>
      <c r="J100" s="333" t="s">
        <v>19</v>
      </c>
      <c r="K100" s="372"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45"/>
      <c r="B101" s="347"/>
      <c r="C101" s="446"/>
      <c r="D101" s="347"/>
      <c r="E101" s="347"/>
      <c r="F101" s="347"/>
      <c r="G101" s="347"/>
      <c r="H101" s="347"/>
      <c r="I101" s="347"/>
      <c r="J101" s="347"/>
      <c r="K101" s="378"/>
      <c r="L101" s="23" t="s">
        <v>259</v>
      </c>
      <c r="M101" s="23" t="s">
        <v>385</v>
      </c>
      <c r="N101" s="23" t="s">
        <v>286</v>
      </c>
      <c r="O101" s="27">
        <v>59971.08</v>
      </c>
      <c r="P101" s="27">
        <v>90603</v>
      </c>
      <c r="Q101" s="27"/>
      <c r="R101" s="27"/>
    </row>
    <row r="102" spans="1:18" s="7" customFormat="1" ht="36.75" customHeight="1" x14ac:dyDescent="0.2">
      <c r="A102" s="445" t="s">
        <v>0</v>
      </c>
      <c r="B102" s="334"/>
      <c r="C102" s="446" t="s">
        <v>0</v>
      </c>
      <c r="D102" s="334"/>
      <c r="E102" s="334"/>
      <c r="F102" s="334"/>
      <c r="G102" s="334"/>
      <c r="H102" s="334"/>
      <c r="I102" s="334"/>
      <c r="J102" s="334"/>
      <c r="K102" s="373"/>
      <c r="L102" s="23" t="s">
        <v>102</v>
      </c>
      <c r="M102" s="23" t="s">
        <v>342</v>
      </c>
      <c r="N102" s="23" t="s">
        <v>292</v>
      </c>
      <c r="O102" s="27">
        <v>2902473</v>
      </c>
      <c r="P102" s="27">
        <v>3151297.8</v>
      </c>
      <c r="Q102" s="27">
        <v>3151297.8</v>
      </c>
      <c r="R102" s="27">
        <v>3151297.8</v>
      </c>
    </row>
    <row r="103" spans="1:18" s="7" customFormat="1" ht="42" customHeight="1" x14ac:dyDescent="0.2">
      <c r="A103" s="333" t="s">
        <v>103</v>
      </c>
      <c r="B103" s="333" t="s">
        <v>104</v>
      </c>
      <c r="C103" s="333" t="s">
        <v>105</v>
      </c>
      <c r="D103" s="333" t="s">
        <v>270</v>
      </c>
      <c r="E103" s="333" t="s">
        <v>271</v>
      </c>
      <c r="F103" s="333" t="s">
        <v>437</v>
      </c>
      <c r="G103" s="333" t="s">
        <v>42</v>
      </c>
      <c r="H103" s="333" t="s">
        <v>516</v>
      </c>
      <c r="I103" s="333" t="s">
        <v>42</v>
      </c>
      <c r="J103" s="333" t="s">
        <v>17</v>
      </c>
      <c r="K103" s="428" t="s">
        <v>285</v>
      </c>
      <c r="L103" s="428"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47"/>
      <c r="B104" s="347"/>
      <c r="C104" s="347"/>
      <c r="D104" s="347"/>
      <c r="E104" s="347"/>
      <c r="F104" s="347"/>
      <c r="G104" s="347"/>
      <c r="H104" s="347"/>
      <c r="I104" s="347"/>
      <c r="J104" s="347"/>
      <c r="K104" s="429"/>
      <c r="L104" s="429"/>
      <c r="M104" s="344" t="s">
        <v>421</v>
      </c>
      <c r="N104" s="23" t="s">
        <v>25</v>
      </c>
      <c r="O104" s="27">
        <v>1734382.35</v>
      </c>
      <c r="P104" s="27">
        <v>1775200</v>
      </c>
      <c r="Q104" s="27">
        <v>1775200</v>
      </c>
      <c r="R104" s="27">
        <v>1775200</v>
      </c>
    </row>
    <row r="105" spans="1:18" s="7" customFormat="1" ht="38.25" customHeight="1" x14ac:dyDescent="0.2">
      <c r="A105" s="347"/>
      <c r="B105" s="347"/>
      <c r="C105" s="347"/>
      <c r="D105" s="347"/>
      <c r="E105" s="347"/>
      <c r="F105" s="347"/>
      <c r="G105" s="347"/>
      <c r="H105" s="347"/>
      <c r="I105" s="347"/>
      <c r="J105" s="347"/>
      <c r="K105" s="429"/>
      <c r="L105" s="429"/>
      <c r="M105" s="345"/>
      <c r="N105" s="23" t="s">
        <v>27</v>
      </c>
      <c r="O105" s="27">
        <v>511887.51</v>
      </c>
      <c r="P105" s="27">
        <v>536100</v>
      </c>
      <c r="Q105" s="27">
        <v>536100</v>
      </c>
      <c r="R105" s="27">
        <v>536100</v>
      </c>
    </row>
    <row r="106" spans="1:18" s="7" customFormat="1" ht="38.25" customHeight="1" x14ac:dyDescent="0.2">
      <c r="A106" s="347"/>
      <c r="B106" s="347"/>
      <c r="C106" s="347"/>
      <c r="D106" s="347"/>
      <c r="E106" s="347"/>
      <c r="F106" s="347"/>
      <c r="G106" s="347"/>
      <c r="H106" s="347"/>
      <c r="I106" s="347"/>
      <c r="J106" s="347"/>
      <c r="K106" s="429"/>
      <c r="L106" s="429"/>
      <c r="M106" s="345"/>
      <c r="N106" s="23" t="s">
        <v>286</v>
      </c>
      <c r="O106" s="27">
        <v>949739.71</v>
      </c>
      <c r="P106" s="27">
        <v>966406</v>
      </c>
      <c r="Q106" s="27">
        <v>333400</v>
      </c>
      <c r="R106" s="27">
        <v>333400</v>
      </c>
    </row>
    <row r="107" spans="1:18" s="7" customFormat="1" ht="38.25" customHeight="1" x14ac:dyDescent="0.2">
      <c r="A107" s="347"/>
      <c r="B107" s="347"/>
      <c r="C107" s="347"/>
      <c r="D107" s="347"/>
      <c r="E107" s="347"/>
      <c r="F107" s="347"/>
      <c r="G107" s="347"/>
      <c r="H107" s="347"/>
      <c r="I107" s="347"/>
      <c r="J107" s="347"/>
      <c r="K107" s="429"/>
      <c r="L107" s="429"/>
      <c r="M107" s="346"/>
      <c r="N107" s="23" t="s">
        <v>285</v>
      </c>
      <c r="O107" s="27">
        <v>33600</v>
      </c>
      <c r="P107" s="27">
        <v>31400</v>
      </c>
      <c r="Q107" s="27">
        <v>15600</v>
      </c>
      <c r="R107" s="27">
        <v>15600</v>
      </c>
    </row>
    <row r="108" spans="1:18" s="7" customFormat="1" ht="42" customHeight="1" x14ac:dyDescent="0.2">
      <c r="A108" s="334"/>
      <c r="B108" s="334"/>
      <c r="C108" s="334"/>
      <c r="D108" s="334"/>
      <c r="E108" s="334"/>
      <c r="F108" s="334"/>
      <c r="G108" s="334"/>
      <c r="H108" s="334"/>
      <c r="I108" s="334"/>
      <c r="J108" s="334"/>
      <c r="K108" s="430"/>
      <c r="L108" s="430"/>
      <c r="M108" s="23" t="s">
        <v>422</v>
      </c>
      <c r="N108" s="23" t="s">
        <v>286</v>
      </c>
      <c r="O108" s="27">
        <v>110400</v>
      </c>
      <c r="P108" s="27">
        <v>157222.28</v>
      </c>
      <c r="Q108" s="27">
        <v>60000</v>
      </c>
      <c r="R108" s="27">
        <v>60000</v>
      </c>
    </row>
    <row r="109" spans="1:18" s="7" customFormat="1" ht="75" customHeight="1" x14ac:dyDescent="0.2">
      <c r="A109" s="333" t="s">
        <v>107</v>
      </c>
      <c r="B109" s="333" t="s">
        <v>108</v>
      </c>
      <c r="C109" s="333" t="s">
        <v>109</v>
      </c>
      <c r="D109" s="333" t="s">
        <v>110</v>
      </c>
      <c r="E109" s="333" t="s">
        <v>42</v>
      </c>
      <c r="F109" s="333" t="s">
        <v>519</v>
      </c>
      <c r="G109" s="333" t="s">
        <v>42</v>
      </c>
      <c r="H109" s="333" t="s">
        <v>444</v>
      </c>
      <c r="I109" s="333" t="s">
        <v>42</v>
      </c>
      <c r="J109" s="333" t="s">
        <v>9</v>
      </c>
      <c r="K109" s="344" t="s">
        <v>285</v>
      </c>
      <c r="L109" s="344"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47"/>
      <c r="B110" s="347"/>
      <c r="C110" s="347"/>
      <c r="D110" s="347"/>
      <c r="E110" s="347"/>
      <c r="F110" s="347"/>
      <c r="G110" s="347"/>
      <c r="H110" s="347"/>
      <c r="I110" s="347"/>
      <c r="J110" s="347"/>
      <c r="K110" s="345"/>
      <c r="L110" s="345"/>
      <c r="M110" s="189" t="s">
        <v>420</v>
      </c>
      <c r="N110" s="23" t="s">
        <v>310</v>
      </c>
      <c r="O110" s="27">
        <v>2222776.12</v>
      </c>
      <c r="P110" s="27">
        <v>3144900</v>
      </c>
      <c r="Q110" s="27">
        <v>1300000</v>
      </c>
      <c r="R110" s="27">
        <v>1300000</v>
      </c>
    </row>
    <row r="111" spans="1:18" s="7" customFormat="1" ht="75" customHeight="1" x14ac:dyDescent="0.2">
      <c r="A111" s="347"/>
      <c r="B111" s="347"/>
      <c r="C111" s="347"/>
      <c r="D111" s="347"/>
      <c r="E111" s="347"/>
      <c r="F111" s="347"/>
      <c r="G111" s="347"/>
      <c r="H111" s="347"/>
      <c r="I111" s="347"/>
      <c r="J111" s="347"/>
      <c r="K111" s="345"/>
      <c r="L111" s="345"/>
      <c r="M111" s="344" t="s">
        <v>523</v>
      </c>
      <c r="N111" s="23" t="s">
        <v>325</v>
      </c>
      <c r="O111" s="27"/>
      <c r="P111" s="27">
        <v>1000000</v>
      </c>
      <c r="Q111" s="27"/>
      <c r="R111" s="27"/>
    </row>
    <row r="112" spans="1:18" s="7" customFormat="1" ht="75" customHeight="1" x14ac:dyDescent="0.2">
      <c r="A112" s="334"/>
      <c r="B112" s="334"/>
      <c r="C112" s="334"/>
      <c r="D112" s="334"/>
      <c r="E112" s="334"/>
      <c r="F112" s="334"/>
      <c r="G112" s="334"/>
      <c r="H112" s="334"/>
      <c r="I112" s="334"/>
      <c r="J112" s="334"/>
      <c r="K112" s="346"/>
      <c r="L112" s="346"/>
      <c r="M112" s="346"/>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33" t="s">
        <v>115</v>
      </c>
      <c r="B114" s="333" t="s">
        <v>116</v>
      </c>
      <c r="C114" s="333" t="s">
        <v>117</v>
      </c>
      <c r="D114" s="333" t="s">
        <v>270</v>
      </c>
      <c r="E114" s="333" t="s">
        <v>271</v>
      </c>
      <c r="F114" s="333" t="s">
        <v>79</v>
      </c>
      <c r="G114" s="333" t="s">
        <v>42</v>
      </c>
      <c r="H114" s="333" t="s">
        <v>520</v>
      </c>
      <c r="I114" s="333" t="s">
        <v>42</v>
      </c>
      <c r="J114" s="333" t="s">
        <v>12</v>
      </c>
      <c r="K114" s="372" t="s">
        <v>285</v>
      </c>
      <c r="L114" s="372" t="s">
        <v>75</v>
      </c>
      <c r="M114" s="372"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47"/>
      <c r="B115" s="347"/>
      <c r="C115" s="347"/>
      <c r="D115" s="347"/>
      <c r="E115" s="347"/>
      <c r="F115" s="347"/>
      <c r="G115" s="347"/>
      <c r="H115" s="347"/>
      <c r="I115" s="347"/>
      <c r="J115" s="347"/>
      <c r="K115" s="378"/>
      <c r="L115" s="378"/>
      <c r="M115" s="378"/>
      <c r="N115" s="23" t="s">
        <v>286</v>
      </c>
      <c r="O115" s="27">
        <v>189100</v>
      </c>
      <c r="P115" s="27">
        <v>375000</v>
      </c>
      <c r="Q115" s="27">
        <v>375000</v>
      </c>
      <c r="R115" s="27">
        <v>375000</v>
      </c>
    </row>
    <row r="116" spans="1:18" s="7" customFormat="1" ht="24.75" customHeight="1" x14ac:dyDescent="0.2">
      <c r="A116" s="347"/>
      <c r="B116" s="347"/>
      <c r="C116" s="347"/>
      <c r="D116" s="347"/>
      <c r="E116" s="347"/>
      <c r="F116" s="347"/>
      <c r="G116" s="347"/>
      <c r="H116" s="347"/>
      <c r="I116" s="347"/>
      <c r="J116" s="347"/>
      <c r="K116" s="378"/>
      <c r="L116" s="378"/>
      <c r="M116" s="378"/>
      <c r="N116" s="23" t="s">
        <v>297</v>
      </c>
      <c r="O116" s="27">
        <v>5107400</v>
      </c>
      <c r="P116" s="27">
        <v>5107400</v>
      </c>
      <c r="Q116" s="27">
        <v>5107400</v>
      </c>
      <c r="R116" s="27">
        <v>5107400</v>
      </c>
    </row>
    <row r="117" spans="1:18" s="7" customFormat="1" ht="24.75" customHeight="1" x14ac:dyDescent="0.2">
      <c r="A117" s="334"/>
      <c r="B117" s="334"/>
      <c r="C117" s="334"/>
      <c r="D117" s="334"/>
      <c r="E117" s="334"/>
      <c r="F117" s="334"/>
      <c r="G117" s="334"/>
      <c r="H117" s="334"/>
      <c r="I117" s="334"/>
      <c r="J117" s="334"/>
      <c r="K117" s="373"/>
      <c r="L117" s="373"/>
      <c r="M117" s="373"/>
      <c r="N117" s="23" t="s">
        <v>298</v>
      </c>
      <c r="O117" s="27">
        <v>112872</v>
      </c>
      <c r="P117" s="27">
        <v>117600</v>
      </c>
      <c r="Q117" s="27">
        <v>117600</v>
      </c>
      <c r="R117" s="27">
        <v>117600</v>
      </c>
    </row>
    <row r="118" spans="1:18" s="7" customFormat="1" ht="275.25" customHeight="1" x14ac:dyDescent="0.2">
      <c r="A118" s="333"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47"/>
      <c r="B119" s="177"/>
      <c r="C119" s="177"/>
      <c r="D119" s="204"/>
      <c r="E119" s="204"/>
      <c r="F119" s="204"/>
      <c r="G119" s="204"/>
      <c r="H119" s="204"/>
      <c r="I119" s="204"/>
      <c r="J119" s="204"/>
      <c r="K119" s="175" t="s">
        <v>290</v>
      </c>
      <c r="L119" s="344" t="s">
        <v>120</v>
      </c>
      <c r="M119" s="175" t="s">
        <v>403</v>
      </c>
      <c r="N119" s="23" t="s">
        <v>286</v>
      </c>
      <c r="O119" s="27">
        <v>2400</v>
      </c>
      <c r="P119" s="27">
        <v>2400</v>
      </c>
      <c r="Q119" s="27">
        <v>2400</v>
      </c>
      <c r="R119" s="27">
        <v>2400</v>
      </c>
    </row>
    <row r="120" spans="1:18" s="7" customFormat="1" ht="24.75" customHeight="1" x14ac:dyDescent="0.2">
      <c r="A120" s="334"/>
      <c r="B120" s="177"/>
      <c r="C120" s="177"/>
      <c r="D120" s="204"/>
      <c r="E120" s="204"/>
      <c r="F120" s="204"/>
      <c r="G120" s="204"/>
      <c r="H120" s="177"/>
      <c r="I120" s="204"/>
      <c r="J120" s="204"/>
      <c r="K120" s="175" t="s">
        <v>312</v>
      </c>
      <c r="L120" s="346"/>
      <c r="M120" s="175" t="s">
        <v>311</v>
      </c>
      <c r="N120" s="23" t="s">
        <v>286</v>
      </c>
      <c r="O120" s="27">
        <v>18000</v>
      </c>
      <c r="P120" s="27">
        <v>18000</v>
      </c>
      <c r="Q120" s="27">
        <v>18000</v>
      </c>
      <c r="R120" s="27">
        <v>18000</v>
      </c>
    </row>
    <row r="121" spans="1:18" s="109" customFormat="1" ht="99" customHeight="1" x14ac:dyDescent="0.2">
      <c r="A121" s="418" t="s">
        <v>121</v>
      </c>
      <c r="B121" s="339" t="s">
        <v>122</v>
      </c>
      <c r="C121" s="339" t="s">
        <v>123</v>
      </c>
      <c r="D121" s="339" t="s">
        <v>270</v>
      </c>
      <c r="E121" s="339" t="s">
        <v>271</v>
      </c>
      <c r="F121" s="339" t="s">
        <v>502</v>
      </c>
      <c r="G121" s="351" t="s">
        <v>42</v>
      </c>
      <c r="H121" s="179" t="s">
        <v>474</v>
      </c>
      <c r="I121" s="354" t="s">
        <v>42</v>
      </c>
      <c r="J121" s="339" t="s">
        <v>16</v>
      </c>
      <c r="K121" s="344" t="s">
        <v>285</v>
      </c>
      <c r="L121" s="344" t="s">
        <v>86</v>
      </c>
      <c r="M121" s="344" t="s">
        <v>336</v>
      </c>
      <c r="N121" s="37" t="s">
        <v>26</v>
      </c>
      <c r="O121" s="38">
        <v>49200</v>
      </c>
      <c r="P121" s="38">
        <v>71000</v>
      </c>
      <c r="Q121" s="38">
        <v>71000</v>
      </c>
      <c r="R121" s="38">
        <v>71000</v>
      </c>
    </row>
    <row r="122" spans="1:18" s="109" customFormat="1" ht="142.5" customHeight="1" x14ac:dyDescent="0.2">
      <c r="A122" s="419"/>
      <c r="B122" s="353"/>
      <c r="C122" s="353"/>
      <c r="D122" s="353"/>
      <c r="E122" s="353"/>
      <c r="F122" s="353"/>
      <c r="G122" s="352"/>
      <c r="H122" s="179" t="s">
        <v>503</v>
      </c>
      <c r="I122" s="355"/>
      <c r="J122" s="353"/>
      <c r="K122" s="346"/>
      <c r="L122" s="346"/>
      <c r="M122" s="346"/>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44" t="s">
        <v>131</v>
      </c>
      <c r="B125" s="351" t="s">
        <v>132</v>
      </c>
      <c r="C125" s="367" t="s">
        <v>133</v>
      </c>
      <c r="D125" s="335" t="s">
        <v>270</v>
      </c>
      <c r="E125" s="343" t="s">
        <v>42</v>
      </c>
      <c r="F125" s="335" t="s">
        <v>500</v>
      </c>
      <c r="G125" s="335" t="s">
        <v>42</v>
      </c>
      <c r="H125" s="210" t="s">
        <v>0</v>
      </c>
      <c r="I125" s="210" t="s">
        <v>0</v>
      </c>
      <c r="J125" s="401"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44"/>
      <c r="B126" s="359"/>
      <c r="C126" s="367"/>
      <c r="D126" s="335"/>
      <c r="E126" s="343"/>
      <c r="F126" s="335"/>
      <c r="G126" s="335"/>
      <c r="H126" s="343" t="s">
        <v>474</v>
      </c>
      <c r="I126" s="335" t="s">
        <v>42</v>
      </c>
      <c r="J126" s="402"/>
      <c r="K126" s="348" t="s">
        <v>285</v>
      </c>
      <c r="L126" s="192" t="s">
        <v>127</v>
      </c>
      <c r="M126" s="175" t="s">
        <v>408</v>
      </c>
      <c r="N126" s="175" t="s">
        <v>316</v>
      </c>
      <c r="O126" s="27">
        <v>332884.82</v>
      </c>
      <c r="P126" s="27">
        <v>364200</v>
      </c>
      <c r="Q126" s="27">
        <v>349200</v>
      </c>
      <c r="R126" s="27">
        <v>349200</v>
      </c>
    </row>
    <row r="127" spans="1:18" s="7" customFormat="1" ht="14.25" customHeight="1" x14ac:dyDescent="0.2">
      <c r="A127" s="444"/>
      <c r="B127" s="359"/>
      <c r="C127" s="367"/>
      <c r="D127" s="335"/>
      <c r="E127" s="343"/>
      <c r="F127" s="335"/>
      <c r="G127" s="335"/>
      <c r="H127" s="343"/>
      <c r="I127" s="335"/>
      <c r="J127" s="402"/>
      <c r="K127" s="349"/>
      <c r="L127" s="348" t="s">
        <v>127</v>
      </c>
      <c r="M127" s="363" t="s">
        <v>409</v>
      </c>
      <c r="N127" s="23" t="s">
        <v>29</v>
      </c>
      <c r="O127" s="27">
        <v>60122</v>
      </c>
      <c r="P127" s="27">
        <v>109400</v>
      </c>
      <c r="Q127" s="27">
        <v>109400</v>
      </c>
      <c r="R127" s="27">
        <v>109400</v>
      </c>
    </row>
    <row r="128" spans="1:18" s="7" customFormat="1" ht="14.25" customHeight="1" x14ac:dyDescent="0.2">
      <c r="A128" s="444"/>
      <c r="B128" s="359"/>
      <c r="C128" s="367"/>
      <c r="D128" s="335"/>
      <c r="E128" s="343"/>
      <c r="F128" s="335"/>
      <c r="G128" s="335"/>
      <c r="H128" s="343"/>
      <c r="I128" s="335"/>
      <c r="J128" s="402"/>
      <c r="K128" s="349"/>
      <c r="L128" s="349"/>
      <c r="M128" s="363"/>
      <c r="N128" s="23" t="s">
        <v>316</v>
      </c>
      <c r="O128" s="27">
        <v>3583741</v>
      </c>
      <c r="P128" s="27">
        <v>4069700</v>
      </c>
      <c r="Q128" s="27">
        <v>3680900</v>
      </c>
      <c r="R128" s="27">
        <v>3680900</v>
      </c>
    </row>
    <row r="129" spans="1:18" s="7" customFormat="1" ht="14.25" customHeight="1" x14ac:dyDescent="0.2">
      <c r="A129" s="444"/>
      <c r="B129" s="359"/>
      <c r="C129" s="367"/>
      <c r="D129" s="335"/>
      <c r="E129" s="343"/>
      <c r="F129" s="335"/>
      <c r="G129" s="335"/>
      <c r="H129" s="343"/>
      <c r="I129" s="335"/>
      <c r="J129" s="402"/>
      <c r="K129" s="349"/>
      <c r="L129" s="349"/>
      <c r="M129" s="363"/>
      <c r="N129" s="199" t="s">
        <v>286</v>
      </c>
      <c r="O129" s="40">
        <v>2984212.88</v>
      </c>
      <c r="P129" s="40">
        <v>2874975</v>
      </c>
      <c r="Q129" s="40">
        <v>266000</v>
      </c>
      <c r="R129" s="40">
        <v>266000</v>
      </c>
    </row>
    <row r="130" spans="1:18" s="7" customFormat="1" ht="14.25" customHeight="1" x14ac:dyDescent="0.2">
      <c r="A130" s="444"/>
      <c r="B130" s="359"/>
      <c r="C130" s="367"/>
      <c r="D130" s="335"/>
      <c r="E130" s="343"/>
      <c r="F130" s="335"/>
      <c r="G130" s="335"/>
      <c r="H130" s="343"/>
      <c r="I130" s="335"/>
      <c r="J130" s="402"/>
      <c r="K130" s="349"/>
      <c r="L130" s="349"/>
      <c r="M130" s="363"/>
      <c r="N130" s="199" t="s">
        <v>320</v>
      </c>
      <c r="O130" s="40">
        <v>1786418.26</v>
      </c>
      <c r="P130" s="40">
        <v>1858700</v>
      </c>
      <c r="Q130" s="40">
        <v>925000</v>
      </c>
      <c r="R130" s="40">
        <v>925000</v>
      </c>
    </row>
    <row r="131" spans="1:18" s="7" customFormat="1" ht="14.25" customHeight="1" x14ac:dyDescent="0.2">
      <c r="A131" s="444"/>
      <c r="B131" s="359"/>
      <c r="C131" s="367"/>
      <c r="D131" s="335"/>
      <c r="E131" s="343"/>
      <c r="F131" s="335"/>
      <c r="G131" s="335"/>
      <c r="H131" s="343"/>
      <c r="I131" s="335"/>
      <c r="J131" s="402"/>
      <c r="K131" s="349"/>
      <c r="L131" s="349"/>
      <c r="M131" s="363"/>
      <c r="N131" s="199" t="s">
        <v>292</v>
      </c>
      <c r="O131" s="40">
        <v>76192.77</v>
      </c>
      <c r="P131" s="40"/>
      <c r="Q131" s="40"/>
      <c r="R131" s="40"/>
    </row>
    <row r="132" spans="1:18" s="7" customFormat="1" ht="14.25" customHeight="1" x14ac:dyDescent="0.2">
      <c r="A132" s="444"/>
      <c r="B132" s="359"/>
      <c r="C132" s="367"/>
      <c r="D132" s="335"/>
      <c r="E132" s="343"/>
      <c r="F132" s="335"/>
      <c r="G132" s="335"/>
      <c r="H132" s="343"/>
      <c r="I132" s="335"/>
      <c r="J132" s="402"/>
      <c r="K132" s="349"/>
      <c r="L132" s="349"/>
      <c r="M132" s="363"/>
      <c r="N132" s="199" t="s">
        <v>285</v>
      </c>
      <c r="O132" s="40">
        <v>74505</v>
      </c>
      <c r="P132" s="40">
        <v>67500</v>
      </c>
      <c r="Q132" s="40">
        <v>33800</v>
      </c>
      <c r="R132" s="40">
        <v>33800</v>
      </c>
    </row>
    <row r="133" spans="1:18" s="7" customFormat="1" ht="14.25" customHeight="1" x14ac:dyDescent="0.2">
      <c r="A133" s="444"/>
      <c r="B133" s="359"/>
      <c r="C133" s="367"/>
      <c r="D133" s="335"/>
      <c r="E133" s="343"/>
      <c r="F133" s="335"/>
      <c r="G133" s="335"/>
      <c r="H133" s="343"/>
      <c r="I133" s="335"/>
      <c r="J133" s="402"/>
      <c r="K133" s="349"/>
      <c r="L133" s="349"/>
      <c r="M133" s="363"/>
      <c r="N133" s="199" t="s">
        <v>293</v>
      </c>
      <c r="O133" s="40">
        <v>25477</v>
      </c>
      <c r="P133" s="40">
        <v>24800</v>
      </c>
      <c r="Q133" s="40">
        <v>12400</v>
      </c>
      <c r="R133" s="40">
        <v>12400</v>
      </c>
    </row>
    <row r="134" spans="1:18" s="7" customFormat="1" ht="14.25" customHeight="1" x14ac:dyDescent="0.2">
      <c r="A134" s="444"/>
      <c r="B134" s="359"/>
      <c r="C134" s="367"/>
      <c r="D134" s="335"/>
      <c r="E134" s="343"/>
      <c r="F134" s="335"/>
      <c r="G134" s="335"/>
      <c r="H134" s="343"/>
      <c r="I134" s="335"/>
      <c r="J134" s="402"/>
      <c r="K134" s="349"/>
      <c r="L134" s="349"/>
      <c r="M134" s="483"/>
      <c r="N134" s="199" t="s">
        <v>290</v>
      </c>
      <c r="O134" s="40">
        <v>17.71</v>
      </c>
      <c r="P134" s="48"/>
      <c r="Q134" s="48"/>
      <c r="R134" s="48"/>
    </row>
    <row r="135" spans="1:18" s="7" customFormat="1" ht="26.25" customHeight="1" x14ac:dyDescent="0.2">
      <c r="A135" s="444"/>
      <c r="B135" s="359"/>
      <c r="C135" s="367"/>
      <c r="D135" s="335"/>
      <c r="E135" s="343"/>
      <c r="F135" s="335"/>
      <c r="G135" s="335"/>
      <c r="H135" s="343" t="s">
        <v>476</v>
      </c>
      <c r="I135" s="335" t="s">
        <v>42</v>
      </c>
      <c r="J135" s="402"/>
      <c r="K135" s="349"/>
      <c r="L135" s="349"/>
      <c r="M135" s="60" t="s">
        <v>319</v>
      </c>
      <c r="N135" s="199" t="s">
        <v>316</v>
      </c>
      <c r="O135" s="76">
        <v>169112.03</v>
      </c>
      <c r="P135" s="43"/>
      <c r="Q135" s="43"/>
      <c r="R135" s="43"/>
    </row>
    <row r="136" spans="1:18" s="7" customFormat="1" ht="26.25" customHeight="1" x14ac:dyDescent="0.2">
      <c r="A136" s="444"/>
      <c r="B136" s="359"/>
      <c r="C136" s="367"/>
      <c r="D136" s="335"/>
      <c r="E136" s="343"/>
      <c r="F136" s="335"/>
      <c r="G136" s="335"/>
      <c r="H136" s="343"/>
      <c r="I136" s="335"/>
      <c r="J136" s="402"/>
      <c r="K136" s="350"/>
      <c r="L136" s="350"/>
      <c r="M136" s="60" t="s">
        <v>318</v>
      </c>
      <c r="N136" s="199" t="s">
        <v>316</v>
      </c>
      <c r="O136" s="70">
        <v>45802.2</v>
      </c>
      <c r="P136" s="43">
        <v>76897.14</v>
      </c>
      <c r="Q136" s="43"/>
      <c r="R136" s="43"/>
    </row>
    <row r="137" spans="1:18" s="7" customFormat="1" ht="26.25" customHeight="1" x14ac:dyDescent="0.2">
      <c r="A137" s="444"/>
      <c r="B137" s="359"/>
      <c r="C137" s="367"/>
      <c r="D137" s="335"/>
      <c r="E137" s="343"/>
      <c r="F137" s="335"/>
      <c r="G137" s="335"/>
      <c r="H137" s="343"/>
      <c r="I137" s="335"/>
      <c r="J137" s="402"/>
      <c r="K137" s="348" t="s">
        <v>293</v>
      </c>
      <c r="L137" s="348" t="s">
        <v>66</v>
      </c>
      <c r="M137" s="348" t="s">
        <v>362</v>
      </c>
      <c r="N137" s="199" t="s">
        <v>29</v>
      </c>
      <c r="O137" s="65">
        <v>2715.6</v>
      </c>
      <c r="P137" s="43"/>
      <c r="Q137" s="43"/>
      <c r="R137" s="43"/>
    </row>
    <row r="138" spans="1:18" s="7" customFormat="1" ht="26.25" customHeight="1" x14ac:dyDescent="0.2">
      <c r="A138" s="444"/>
      <c r="B138" s="359"/>
      <c r="C138" s="367"/>
      <c r="D138" s="335" t="s">
        <v>134</v>
      </c>
      <c r="E138" s="343" t="s">
        <v>42</v>
      </c>
      <c r="F138" s="335"/>
      <c r="G138" s="335"/>
      <c r="H138" s="343" t="s">
        <v>495</v>
      </c>
      <c r="I138" s="335" t="s">
        <v>42</v>
      </c>
      <c r="J138" s="402"/>
      <c r="K138" s="349"/>
      <c r="L138" s="349"/>
      <c r="M138" s="350"/>
      <c r="N138" s="199" t="s">
        <v>316</v>
      </c>
      <c r="O138" s="65">
        <v>276940.77</v>
      </c>
      <c r="P138" s="43">
        <v>302933</v>
      </c>
      <c r="Q138" s="43">
        <v>284400</v>
      </c>
      <c r="R138" s="43">
        <v>284400</v>
      </c>
    </row>
    <row r="139" spans="1:18" s="7" customFormat="1" ht="26.25" customHeight="1" x14ac:dyDescent="0.2">
      <c r="A139" s="444"/>
      <c r="B139" s="359"/>
      <c r="C139" s="367"/>
      <c r="D139" s="335"/>
      <c r="E139" s="343"/>
      <c r="F139" s="335"/>
      <c r="G139" s="335"/>
      <c r="H139" s="343"/>
      <c r="I139" s="335"/>
      <c r="J139" s="402"/>
      <c r="K139" s="349"/>
      <c r="L139" s="349"/>
      <c r="M139" s="60" t="s">
        <v>323</v>
      </c>
      <c r="N139" s="199" t="s">
        <v>316</v>
      </c>
      <c r="O139" s="82">
        <v>11997.86</v>
      </c>
      <c r="P139" s="44"/>
      <c r="Q139" s="44"/>
      <c r="R139" s="44"/>
    </row>
    <row r="140" spans="1:18" s="7" customFormat="1" ht="26.25" customHeight="1" x14ac:dyDescent="0.2">
      <c r="A140" s="444"/>
      <c r="B140" s="359"/>
      <c r="C140" s="367"/>
      <c r="D140" s="335"/>
      <c r="E140" s="343"/>
      <c r="F140" s="335"/>
      <c r="G140" s="335"/>
      <c r="H140" s="343"/>
      <c r="I140" s="335"/>
      <c r="J140" s="402"/>
      <c r="K140" s="350"/>
      <c r="L140" s="350"/>
      <c r="M140" s="60" t="s">
        <v>318</v>
      </c>
      <c r="N140" s="199" t="s">
        <v>316</v>
      </c>
      <c r="O140" s="43">
        <v>5998.93</v>
      </c>
      <c r="P140" s="43">
        <v>9386.61</v>
      </c>
      <c r="Q140" s="43"/>
      <c r="R140" s="43"/>
    </row>
    <row r="141" spans="1:18" s="7" customFormat="1" ht="13.5" customHeight="1" x14ac:dyDescent="0.2">
      <c r="A141" s="444"/>
      <c r="B141" s="359"/>
      <c r="C141" s="367"/>
      <c r="D141" s="335"/>
      <c r="E141" s="343"/>
      <c r="F141" s="335"/>
      <c r="G141" s="335"/>
      <c r="H141" s="343"/>
      <c r="I141" s="335"/>
      <c r="J141" s="402"/>
      <c r="K141" s="348" t="s">
        <v>290</v>
      </c>
      <c r="L141" s="348" t="s">
        <v>120</v>
      </c>
      <c r="M141" s="348" t="s">
        <v>413</v>
      </c>
      <c r="N141" s="199" t="s">
        <v>29</v>
      </c>
      <c r="O141" s="43"/>
      <c r="P141" s="43">
        <v>14000</v>
      </c>
      <c r="Q141" s="43">
        <v>14000</v>
      </c>
      <c r="R141" s="43">
        <v>14000</v>
      </c>
    </row>
    <row r="142" spans="1:18" s="7" customFormat="1" ht="13.5" customHeight="1" x14ac:dyDescent="0.2">
      <c r="A142" s="444"/>
      <c r="B142" s="359"/>
      <c r="C142" s="367"/>
      <c r="D142" s="335"/>
      <c r="E142" s="343"/>
      <c r="F142" s="335"/>
      <c r="G142" s="335"/>
      <c r="H142" s="343"/>
      <c r="I142" s="335"/>
      <c r="J142" s="402"/>
      <c r="K142" s="349"/>
      <c r="L142" s="349"/>
      <c r="M142" s="349"/>
      <c r="N142" s="199" t="s">
        <v>316</v>
      </c>
      <c r="O142" s="43">
        <v>1240920.49</v>
      </c>
      <c r="P142" s="43">
        <v>1368400</v>
      </c>
      <c r="Q142" s="43">
        <v>1274800</v>
      </c>
      <c r="R142" s="43">
        <v>1274800</v>
      </c>
    </row>
    <row r="143" spans="1:18" s="7" customFormat="1" ht="13.5" customHeight="1" x14ac:dyDescent="0.2">
      <c r="A143" s="444"/>
      <c r="B143" s="359"/>
      <c r="C143" s="367"/>
      <c r="D143" s="335"/>
      <c r="E143" s="343"/>
      <c r="F143" s="335"/>
      <c r="G143" s="335"/>
      <c r="H143" s="343"/>
      <c r="I143" s="335"/>
      <c r="J143" s="402"/>
      <c r="K143" s="349"/>
      <c r="L143" s="349"/>
      <c r="M143" s="350"/>
      <c r="N143" s="199" t="s">
        <v>286</v>
      </c>
      <c r="O143" s="43">
        <v>293850.40000000002</v>
      </c>
      <c r="P143" s="43">
        <v>267800</v>
      </c>
      <c r="Q143" s="43">
        <v>37600</v>
      </c>
      <c r="R143" s="43">
        <v>37600</v>
      </c>
    </row>
    <row r="144" spans="1:18" s="7" customFormat="1" ht="24" customHeight="1" x14ac:dyDescent="0.2">
      <c r="A144" s="444"/>
      <c r="B144" s="359"/>
      <c r="C144" s="367"/>
      <c r="D144" s="335"/>
      <c r="E144" s="343"/>
      <c r="F144" s="335"/>
      <c r="G144" s="335"/>
      <c r="H144" s="343" t="s">
        <v>501</v>
      </c>
      <c r="I144" s="335" t="s">
        <v>42</v>
      </c>
      <c r="J144" s="402"/>
      <c r="K144" s="349"/>
      <c r="L144" s="349"/>
      <c r="M144" s="60" t="s">
        <v>317</v>
      </c>
      <c r="N144" s="199" t="s">
        <v>316</v>
      </c>
      <c r="O144" s="43">
        <v>89132.58</v>
      </c>
      <c r="P144" s="43"/>
      <c r="Q144" s="43"/>
      <c r="R144" s="43"/>
    </row>
    <row r="145" spans="1:18" s="7" customFormat="1" ht="24" customHeight="1" x14ac:dyDescent="0.2">
      <c r="A145" s="444"/>
      <c r="B145" s="359"/>
      <c r="C145" s="367"/>
      <c r="D145" s="335"/>
      <c r="E145" s="343"/>
      <c r="F145" s="335"/>
      <c r="G145" s="335"/>
      <c r="H145" s="343"/>
      <c r="I145" s="335"/>
      <c r="J145" s="402"/>
      <c r="K145" s="350"/>
      <c r="L145" s="350"/>
      <c r="M145" s="60" t="s">
        <v>318</v>
      </c>
      <c r="N145" s="199" t="s">
        <v>316</v>
      </c>
      <c r="O145" s="43">
        <v>22447.96</v>
      </c>
      <c r="P145" s="43">
        <v>35126.53</v>
      </c>
      <c r="Q145" s="43"/>
      <c r="R145" s="43"/>
    </row>
    <row r="146" spans="1:18" s="7" customFormat="1" ht="13.5" customHeight="1" x14ac:dyDescent="0.2">
      <c r="A146" s="444"/>
      <c r="B146" s="359"/>
      <c r="C146" s="367"/>
      <c r="D146" s="335"/>
      <c r="E146" s="343"/>
      <c r="F146" s="335"/>
      <c r="G146" s="335"/>
      <c r="H146" s="343"/>
      <c r="I146" s="335"/>
      <c r="J146" s="402"/>
      <c r="K146" s="363" t="s">
        <v>313</v>
      </c>
      <c r="L146" s="363" t="s">
        <v>314</v>
      </c>
      <c r="M146" s="363" t="s">
        <v>315</v>
      </c>
      <c r="N146" s="199" t="s">
        <v>316</v>
      </c>
      <c r="O146" s="43">
        <v>67450.960000000006</v>
      </c>
      <c r="P146" s="43">
        <v>76800</v>
      </c>
      <c r="Q146" s="43">
        <v>69900</v>
      </c>
      <c r="R146" s="43">
        <v>69900</v>
      </c>
    </row>
    <row r="147" spans="1:18" s="7" customFormat="1" ht="13.5" customHeight="1" x14ac:dyDescent="0.2">
      <c r="A147" s="444"/>
      <c r="B147" s="359"/>
      <c r="C147" s="367"/>
      <c r="D147" s="335"/>
      <c r="E147" s="343"/>
      <c r="F147" s="335"/>
      <c r="G147" s="335"/>
      <c r="H147" s="343"/>
      <c r="I147" s="335"/>
      <c r="J147" s="402"/>
      <c r="K147" s="363"/>
      <c r="L147" s="363"/>
      <c r="M147" s="363"/>
      <c r="N147" s="199" t="s">
        <v>286</v>
      </c>
      <c r="O147" s="43">
        <v>63261.03</v>
      </c>
      <c r="P147" s="43">
        <v>56400</v>
      </c>
      <c r="Q147" s="43">
        <v>22600</v>
      </c>
      <c r="R147" s="43">
        <v>22600</v>
      </c>
    </row>
    <row r="148" spans="1:18" s="7" customFormat="1" ht="13.5" customHeight="1" x14ac:dyDescent="0.2">
      <c r="A148" s="444"/>
      <c r="B148" s="359"/>
      <c r="C148" s="367"/>
      <c r="D148" s="335"/>
      <c r="E148" s="343"/>
      <c r="F148" s="335"/>
      <c r="G148" s="335"/>
      <c r="H148" s="343"/>
      <c r="I148" s="335"/>
      <c r="J148" s="402"/>
      <c r="K148" s="363" t="s">
        <v>312</v>
      </c>
      <c r="L148" s="363" t="s">
        <v>120</v>
      </c>
      <c r="M148" s="363" t="s">
        <v>315</v>
      </c>
      <c r="N148" s="199" t="s">
        <v>29</v>
      </c>
      <c r="O148" s="43">
        <v>2000</v>
      </c>
      <c r="P148" s="43">
        <v>2000</v>
      </c>
      <c r="Q148" s="43"/>
      <c r="R148" s="43"/>
    </row>
    <row r="149" spans="1:18" s="7" customFormat="1" ht="13.5" customHeight="1" x14ac:dyDescent="0.2">
      <c r="A149" s="444"/>
      <c r="B149" s="359"/>
      <c r="C149" s="367"/>
      <c r="D149" s="335"/>
      <c r="E149" s="343"/>
      <c r="F149" s="335"/>
      <c r="G149" s="335"/>
      <c r="H149" s="343"/>
      <c r="I149" s="335"/>
      <c r="J149" s="402"/>
      <c r="K149" s="363"/>
      <c r="L149" s="363"/>
      <c r="M149" s="363"/>
      <c r="N149" s="199" t="s">
        <v>316</v>
      </c>
      <c r="O149" s="43">
        <v>153073.03</v>
      </c>
      <c r="P149" s="43">
        <v>168500</v>
      </c>
      <c r="Q149" s="43">
        <v>155100</v>
      </c>
      <c r="R149" s="43">
        <v>155100</v>
      </c>
    </row>
    <row r="150" spans="1:18" s="7" customFormat="1" ht="13.5" customHeight="1" x14ac:dyDescent="0.2">
      <c r="A150" s="444"/>
      <c r="B150" s="352"/>
      <c r="C150" s="367"/>
      <c r="D150" s="335"/>
      <c r="E150" s="343"/>
      <c r="F150" s="335"/>
      <c r="G150" s="335"/>
      <c r="H150" s="343"/>
      <c r="I150" s="335"/>
      <c r="J150" s="456"/>
      <c r="K150" s="363"/>
      <c r="L150" s="363"/>
      <c r="M150" s="363"/>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33" t="s">
        <v>142</v>
      </c>
      <c r="B153" s="333" t="s">
        <v>143</v>
      </c>
      <c r="C153" s="333" t="s">
        <v>144</v>
      </c>
      <c r="D153" s="333" t="s">
        <v>145</v>
      </c>
      <c r="E153" s="333" t="s">
        <v>42</v>
      </c>
      <c r="F153" s="204"/>
      <c r="G153" s="204"/>
      <c r="H153" s="333" t="s">
        <v>474</v>
      </c>
      <c r="I153" s="333"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34"/>
      <c r="B154" s="334"/>
      <c r="C154" s="334"/>
      <c r="D154" s="334"/>
      <c r="E154" s="334"/>
      <c r="F154" s="204"/>
      <c r="G154" s="204"/>
      <c r="H154" s="334"/>
      <c r="I154" s="334"/>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44" t="s">
        <v>146</v>
      </c>
      <c r="B155" s="88" t="s">
        <v>147</v>
      </c>
      <c r="C155" s="436" t="s">
        <v>148</v>
      </c>
      <c r="D155" s="339" t="s">
        <v>270</v>
      </c>
      <c r="E155" s="339" t="s">
        <v>271</v>
      </c>
      <c r="F155" s="341" t="s">
        <v>451</v>
      </c>
      <c r="G155" s="339" t="s">
        <v>42</v>
      </c>
      <c r="H155" s="339" t="s">
        <v>449</v>
      </c>
      <c r="I155" s="336" t="s">
        <v>0</v>
      </c>
      <c r="J155" s="336"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44"/>
      <c r="B156" s="88"/>
      <c r="C156" s="436"/>
      <c r="D156" s="340"/>
      <c r="E156" s="340"/>
      <c r="F156" s="342"/>
      <c r="G156" s="340"/>
      <c r="H156" s="340"/>
      <c r="I156" s="338"/>
      <c r="J156" s="337"/>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44"/>
      <c r="B157" s="88"/>
      <c r="C157" s="436"/>
      <c r="D157" s="340"/>
      <c r="E157" s="340"/>
      <c r="F157" s="342"/>
      <c r="G157" s="340"/>
      <c r="H157" s="340"/>
      <c r="I157" s="338"/>
      <c r="J157" s="338"/>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44"/>
      <c r="B158" s="88"/>
      <c r="C158" s="436"/>
      <c r="D158" s="340"/>
      <c r="E158" s="340"/>
      <c r="F158" s="342"/>
      <c r="G158" s="340"/>
      <c r="H158" s="340"/>
      <c r="I158" s="338"/>
      <c r="J158" s="338"/>
      <c r="K158" s="193" t="s">
        <v>285</v>
      </c>
      <c r="L158" s="193" t="s">
        <v>127</v>
      </c>
      <c r="M158" s="192" t="s">
        <v>319</v>
      </c>
      <c r="N158" s="108" t="s">
        <v>28</v>
      </c>
      <c r="O158" s="114">
        <v>575543.5</v>
      </c>
      <c r="P158" s="115"/>
      <c r="Q158" s="115"/>
      <c r="R158" s="115"/>
    </row>
    <row r="159" spans="1:18" s="109" customFormat="1" ht="25.5" customHeight="1" x14ac:dyDescent="0.2">
      <c r="A159" s="444"/>
      <c r="B159" s="88"/>
      <c r="C159" s="436"/>
      <c r="D159" s="353"/>
      <c r="E159" s="353"/>
      <c r="F159" s="342"/>
      <c r="G159" s="340"/>
      <c r="H159" s="340"/>
      <c r="I159" s="338"/>
      <c r="J159" s="338"/>
      <c r="K159" s="193" t="s">
        <v>285</v>
      </c>
      <c r="L159" s="193" t="s">
        <v>127</v>
      </c>
      <c r="M159" s="192" t="s">
        <v>318</v>
      </c>
      <c r="N159" s="108" t="s">
        <v>28</v>
      </c>
      <c r="O159" s="114">
        <v>151662.91</v>
      </c>
      <c r="P159" s="115">
        <v>254626.22</v>
      </c>
      <c r="Q159" s="115"/>
      <c r="R159" s="115"/>
    </row>
    <row r="160" spans="1:18" s="109" customFormat="1" ht="25.5" customHeight="1" x14ac:dyDescent="0.2">
      <c r="A160" s="444"/>
      <c r="B160" s="88"/>
      <c r="C160" s="436"/>
      <c r="D160" s="339" t="s">
        <v>441</v>
      </c>
      <c r="E160" s="339" t="s">
        <v>42</v>
      </c>
      <c r="F160" s="342"/>
      <c r="G160" s="340"/>
      <c r="H160" s="339" t="s">
        <v>450</v>
      </c>
      <c r="I160" s="338"/>
      <c r="J160" s="338"/>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44"/>
      <c r="B161" s="88"/>
      <c r="C161" s="436"/>
      <c r="D161" s="340"/>
      <c r="E161" s="340"/>
      <c r="F161" s="342"/>
      <c r="G161" s="340"/>
      <c r="H161" s="340"/>
      <c r="I161" s="338"/>
      <c r="J161" s="338"/>
      <c r="K161" s="193" t="s">
        <v>293</v>
      </c>
      <c r="L161" s="193" t="s">
        <v>66</v>
      </c>
      <c r="M161" s="192" t="s">
        <v>323</v>
      </c>
      <c r="N161" s="193" t="s">
        <v>28</v>
      </c>
      <c r="O161" s="116">
        <v>39728</v>
      </c>
      <c r="P161" s="115"/>
      <c r="Q161" s="115"/>
      <c r="R161" s="115"/>
    </row>
    <row r="162" spans="1:18" s="109" customFormat="1" ht="25.5" customHeight="1" x14ac:dyDescent="0.2">
      <c r="A162" s="444"/>
      <c r="B162" s="88"/>
      <c r="C162" s="436"/>
      <c r="D162" s="340"/>
      <c r="E162" s="340"/>
      <c r="F162" s="342"/>
      <c r="G162" s="340"/>
      <c r="H162" s="340"/>
      <c r="I162" s="338"/>
      <c r="J162" s="338"/>
      <c r="K162" s="193" t="s">
        <v>293</v>
      </c>
      <c r="L162" s="193" t="s">
        <v>66</v>
      </c>
      <c r="M162" s="192" t="s">
        <v>318</v>
      </c>
      <c r="N162" s="193" t="s">
        <v>28</v>
      </c>
      <c r="O162" s="116">
        <v>19864</v>
      </c>
      <c r="P162" s="115">
        <v>31081.5</v>
      </c>
      <c r="Q162" s="115"/>
      <c r="R162" s="115"/>
    </row>
    <row r="163" spans="1:18" s="109" customFormat="1" ht="25.5" customHeight="1" x14ac:dyDescent="0.2">
      <c r="A163" s="444"/>
      <c r="B163" s="88"/>
      <c r="C163" s="436"/>
      <c r="D163" s="340"/>
      <c r="E163" s="340"/>
      <c r="F163" s="342"/>
      <c r="G163" s="340"/>
      <c r="H163" s="340"/>
      <c r="I163" s="338"/>
      <c r="J163" s="337"/>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44"/>
      <c r="B164" s="88"/>
      <c r="C164" s="436"/>
      <c r="D164" s="340"/>
      <c r="E164" s="340"/>
      <c r="F164" s="342"/>
      <c r="G164" s="340"/>
      <c r="H164" s="340"/>
      <c r="I164" s="338"/>
      <c r="J164" s="338"/>
      <c r="K164" s="193" t="s">
        <v>290</v>
      </c>
      <c r="L164" s="193" t="s">
        <v>120</v>
      </c>
      <c r="M164" s="192" t="s">
        <v>317</v>
      </c>
      <c r="N164" s="193" t="s">
        <v>28</v>
      </c>
      <c r="O164" s="116">
        <v>295141</v>
      </c>
      <c r="P164" s="115"/>
      <c r="Q164" s="115"/>
      <c r="R164" s="115"/>
    </row>
    <row r="165" spans="1:18" s="109" customFormat="1" ht="25.5" customHeight="1" x14ac:dyDescent="0.2">
      <c r="A165" s="444"/>
      <c r="B165" s="88"/>
      <c r="C165" s="436"/>
      <c r="D165" s="340"/>
      <c r="E165" s="340"/>
      <c r="F165" s="342"/>
      <c r="G165" s="340"/>
      <c r="H165" s="340"/>
      <c r="I165" s="338"/>
      <c r="J165" s="338"/>
      <c r="K165" s="193" t="s">
        <v>290</v>
      </c>
      <c r="L165" s="193" t="s">
        <v>120</v>
      </c>
      <c r="M165" s="192" t="s">
        <v>318</v>
      </c>
      <c r="N165" s="193" t="s">
        <v>28</v>
      </c>
      <c r="O165" s="116">
        <v>74331</v>
      </c>
      <c r="P165" s="115">
        <v>116313</v>
      </c>
      <c r="Q165" s="115"/>
      <c r="R165" s="115"/>
    </row>
    <row r="166" spans="1:18" s="109" customFormat="1" ht="25.5" customHeight="1" x14ac:dyDescent="0.2">
      <c r="A166" s="444"/>
      <c r="B166" s="88"/>
      <c r="C166" s="436"/>
      <c r="D166" s="340"/>
      <c r="E166" s="340"/>
      <c r="F166" s="342"/>
      <c r="G166" s="340"/>
      <c r="H166" s="340"/>
      <c r="I166" s="338"/>
      <c r="J166" s="338"/>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44"/>
      <c r="B167" s="88"/>
      <c r="C167" s="436"/>
      <c r="D167" s="340"/>
      <c r="E167" s="340"/>
      <c r="F167" s="484"/>
      <c r="G167" s="353"/>
      <c r="H167" s="353"/>
      <c r="I167" s="485"/>
      <c r="J167" s="485"/>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18" t="s">
        <v>153</v>
      </c>
      <c r="B169" s="339" t="s">
        <v>154</v>
      </c>
      <c r="C169" s="351" t="s">
        <v>155</v>
      </c>
      <c r="D169" s="179" t="s">
        <v>270</v>
      </c>
      <c r="E169" s="126" t="s">
        <v>271</v>
      </c>
      <c r="F169" s="339" t="s">
        <v>451</v>
      </c>
      <c r="G169" s="339" t="s">
        <v>455</v>
      </c>
      <c r="H169" s="339" t="s">
        <v>498</v>
      </c>
      <c r="I169" s="339" t="s">
        <v>42</v>
      </c>
      <c r="J169" s="486" t="s">
        <v>15</v>
      </c>
      <c r="K169" s="466" t="s">
        <v>285</v>
      </c>
      <c r="L169" s="488" t="s">
        <v>35</v>
      </c>
      <c r="M169" s="488" t="s">
        <v>343</v>
      </c>
      <c r="N169" s="466" t="s">
        <v>292</v>
      </c>
      <c r="O169" s="464">
        <v>3065718.12</v>
      </c>
      <c r="P169" s="464">
        <v>3235700</v>
      </c>
      <c r="Q169" s="464">
        <f>1594787.87+1640912.15</f>
        <v>3235700.02</v>
      </c>
      <c r="R169" s="464">
        <f>2691873.98+543826.18</f>
        <v>3235700.16</v>
      </c>
    </row>
    <row r="170" spans="1:18" s="109" customFormat="1" ht="63" customHeight="1" x14ac:dyDescent="0.2">
      <c r="A170" s="419"/>
      <c r="B170" s="353"/>
      <c r="C170" s="352"/>
      <c r="D170" s="179" t="s">
        <v>453</v>
      </c>
      <c r="E170" s="126" t="s">
        <v>454</v>
      </c>
      <c r="F170" s="353"/>
      <c r="G170" s="353"/>
      <c r="H170" s="353"/>
      <c r="I170" s="353"/>
      <c r="J170" s="487"/>
      <c r="K170" s="467"/>
      <c r="L170" s="467"/>
      <c r="M170" s="467"/>
      <c r="N170" s="467"/>
      <c r="O170" s="465"/>
      <c r="P170" s="465"/>
      <c r="Q170" s="465"/>
      <c r="R170" s="465"/>
    </row>
    <row r="171" spans="1:18" s="109" customFormat="1" ht="123" customHeight="1" x14ac:dyDescent="0.2">
      <c r="A171" s="444" t="s">
        <v>156</v>
      </c>
      <c r="B171" s="339" t="s">
        <v>157</v>
      </c>
      <c r="C171" s="436" t="s">
        <v>158</v>
      </c>
      <c r="D171" s="356" t="s">
        <v>270</v>
      </c>
      <c r="E171" s="339" t="s">
        <v>271</v>
      </c>
      <c r="F171" s="339" t="s">
        <v>46</v>
      </c>
      <c r="G171" s="339" t="s">
        <v>42</v>
      </c>
      <c r="H171" s="339" t="s">
        <v>476</v>
      </c>
      <c r="I171" s="339" t="s">
        <v>42</v>
      </c>
      <c r="J171" s="486"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44" t="s">
        <v>0</v>
      </c>
      <c r="B172" s="353"/>
      <c r="C172" s="436" t="s">
        <v>0</v>
      </c>
      <c r="D172" s="353"/>
      <c r="E172" s="353"/>
      <c r="F172" s="353"/>
      <c r="G172" s="353"/>
      <c r="H172" s="353"/>
      <c r="I172" s="353"/>
      <c r="J172" s="487"/>
      <c r="K172" s="217"/>
      <c r="L172" s="217"/>
      <c r="M172" s="217"/>
      <c r="N172" s="21"/>
      <c r="O172" s="111"/>
      <c r="P172" s="111"/>
      <c r="Q172" s="111"/>
      <c r="R172" s="111"/>
    </row>
    <row r="173" spans="1:18" s="109" customFormat="1" ht="117.75" customHeight="1" x14ac:dyDescent="0.2">
      <c r="A173" s="339" t="s">
        <v>159</v>
      </c>
      <c r="B173" s="339" t="s">
        <v>160</v>
      </c>
      <c r="C173" s="339" t="s">
        <v>161</v>
      </c>
      <c r="D173" s="162" t="s">
        <v>457</v>
      </c>
      <c r="E173" s="148" t="s">
        <v>458</v>
      </c>
      <c r="F173" s="339" t="s">
        <v>472</v>
      </c>
      <c r="G173" s="339"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53"/>
      <c r="B174" s="353"/>
      <c r="C174" s="353"/>
      <c r="D174" s="88" t="s">
        <v>456</v>
      </c>
      <c r="E174" s="88"/>
      <c r="F174" s="353"/>
      <c r="G174" s="353"/>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44" t="s">
        <v>169</v>
      </c>
      <c r="B177" s="88" t="s">
        <v>170</v>
      </c>
      <c r="C177" s="436" t="s">
        <v>171</v>
      </c>
      <c r="D177" s="88" t="s">
        <v>270</v>
      </c>
      <c r="E177" s="88" t="s">
        <v>272</v>
      </c>
      <c r="F177" s="339" t="s">
        <v>460</v>
      </c>
      <c r="G177" s="339" t="s">
        <v>42</v>
      </c>
      <c r="H177" s="339" t="s">
        <v>476</v>
      </c>
      <c r="I177" s="339" t="s">
        <v>42</v>
      </c>
      <c r="J177" s="339" t="s">
        <v>168</v>
      </c>
      <c r="K177" s="344" t="s">
        <v>293</v>
      </c>
      <c r="L177" s="344" t="s">
        <v>102</v>
      </c>
      <c r="M177" s="344" t="s">
        <v>294</v>
      </c>
      <c r="N177" s="344" t="s">
        <v>295</v>
      </c>
      <c r="O177" s="357">
        <v>55776.76</v>
      </c>
      <c r="P177" s="357"/>
      <c r="Q177" s="357"/>
      <c r="R177" s="357"/>
    </row>
    <row r="178" spans="1:18" s="112" customFormat="1" ht="180.75" customHeight="1" x14ac:dyDescent="0.2">
      <c r="A178" s="444" t="s">
        <v>0</v>
      </c>
      <c r="B178" s="186" t="s">
        <v>170</v>
      </c>
      <c r="C178" s="436" t="s">
        <v>0</v>
      </c>
      <c r="D178" s="88" t="s">
        <v>459</v>
      </c>
      <c r="E178" s="88" t="s">
        <v>42</v>
      </c>
      <c r="F178" s="353"/>
      <c r="G178" s="353"/>
      <c r="H178" s="353"/>
      <c r="I178" s="353"/>
      <c r="J178" s="353"/>
      <c r="K178" s="346"/>
      <c r="L178" s="346"/>
      <c r="M178" s="346"/>
      <c r="N178" s="346"/>
      <c r="O178" s="358"/>
      <c r="P178" s="358"/>
      <c r="Q178" s="358"/>
      <c r="R178" s="358"/>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44" t="s">
        <v>177</v>
      </c>
      <c r="B180" s="339" t="s">
        <v>178</v>
      </c>
      <c r="C180" s="436" t="s">
        <v>179</v>
      </c>
      <c r="D180" s="339" t="s">
        <v>270</v>
      </c>
      <c r="E180" s="370" t="s">
        <v>42</v>
      </c>
      <c r="F180" s="339" t="s">
        <v>447</v>
      </c>
      <c r="G180" s="339" t="s">
        <v>42</v>
      </c>
      <c r="H180" s="339" t="s">
        <v>446</v>
      </c>
      <c r="I180" s="339" t="s">
        <v>42</v>
      </c>
      <c r="J180" s="351"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44"/>
      <c r="B181" s="340"/>
      <c r="C181" s="436"/>
      <c r="D181" s="353"/>
      <c r="E181" s="371"/>
      <c r="F181" s="340"/>
      <c r="G181" s="340"/>
      <c r="H181" s="340"/>
      <c r="I181" s="340"/>
      <c r="J181" s="340"/>
      <c r="K181" s="193" t="s">
        <v>285</v>
      </c>
      <c r="L181" s="193" t="s">
        <v>181</v>
      </c>
      <c r="M181" s="193" t="s">
        <v>416</v>
      </c>
      <c r="N181" s="37" t="s">
        <v>28</v>
      </c>
      <c r="O181" s="38">
        <v>501874.15</v>
      </c>
      <c r="P181" s="38">
        <v>530600</v>
      </c>
      <c r="Q181" s="38">
        <v>540000</v>
      </c>
      <c r="R181" s="38">
        <v>558300</v>
      </c>
    </row>
    <row r="182" spans="1:18" s="109" customFormat="1" ht="43.5" customHeight="1" x14ac:dyDescent="0.2">
      <c r="A182" s="444"/>
      <c r="B182" s="340"/>
      <c r="C182" s="436"/>
      <c r="D182" s="341" t="s">
        <v>448</v>
      </c>
      <c r="E182" s="339" t="s">
        <v>42</v>
      </c>
      <c r="F182" s="340"/>
      <c r="G182" s="340"/>
      <c r="H182" s="340"/>
      <c r="I182" s="340"/>
      <c r="J182" s="340"/>
      <c r="K182" s="193" t="s">
        <v>285</v>
      </c>
      <c r="L182" s="193" t="s">
        <v>181</v>
      </c>
      <c r="M182" s="193" t="s">
        <v>416</v>
      </c>
      <c r="N182" s="37" t="s">
        <v>29</v>
      </c>
      <c r="O182" s="38">
        <v>500</v>
      </c>
      <c r="P182" s="38"/>
      <c r="Q182" s="38"/>
      <c r="R182" s="38"/>
    </row>
    <row r="183" spans="1:18" s="109" customFormat="1" ht="43.5" customHeight="1" x14ac:dyDescent="0.2">
      <c r="A183" s="444"/>
      <c r="B183" s="340"/>
      <c r="C183" s="436"/>
      <c r="D183" s="371"/>
      <c r="E183" s="353"/>
      <c r="F183" s="340"/>
      <c r="G183" s="340"/>
      <c r="H183" s="340"/>
      <c r="I183" s="340"/>
      <c r="J183" s="340"/>
      <c r="K183" s="193" t="s">
        <v>285</v>
      </c>
      <c r="L183" s="193" t="s">
        <v>181</v>
      </c>
      <c r="M183" s="193" t="s">
        <v>416</v>
      </c>
      <c r="N183" s="37" t="s">
        <v>316</v>
      </c>
      <c r="O183" s="38">
        <v>147174.85</v>
      </c>
      <c r="P183" s="38">
        <v>160200</v>
      </c>
      <c r="Q183" s="38">
        <v>163100</v>
      </c>
      <c r="R183" s="38">
        <v>163100</v>
      </c>
    </row>
    <row r="184" spans="1:18" s="112" customFormat="1" ht="99.75" customHeight="1" x14ac:dyDescent="0.2">
      <c r="A184" s="444" t="s">
        <v>0</v>
      </c>
      <c r="B184" s="353"/>
      <c r="C184" s="436" t="s">
        <v>0</v>
      </c>
      <c r="D184" s="88" t="s">
        <v>180</v>
      </c>
      <c r="E184" s="206" t="s">
        <v>42</v>
      </c>
      <c r="F184" s="353"/>
      <c r="G184" s="353"/>
      <c r="H184" s="340"/>
      <c r="I184" s="353"/>
      <c r="J184" s="353"/>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39" t="s">
        <v>188</v>
      </c>
      <c r="B187" s="339" t="s">
        <v>189</v>
      </c>
      <c r="C187" s="339" t="s">
        <v>190</v>
      </c>
      <c r="D187" s="339" t="s">
        <v>270</v>
      </c>
      <c r="E187" s="339" t="s">
        <v>272</v>
      </c>
      <c r="G187" s="88"/>
      <c r="H187" s="339" t="s">
        <v>446</v>
      </c>
      <c r="I187" s="339"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40"/>
      <c r="B188" s="340"/>
      <c r="C188" s="340"/>
      <c r="D188" s="340"/>
      <c r="E188" s="340"/>
      <c r="F188" s="339" t="s">
        <v>462</v>
      </c>
      <c r="G188" s="339" t="s">
        <v>42</v>
      </c>
      <c r="H188" s="340"/>
      <c r="I188" s="340"/>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40"/>
      <c r="B189" s="340"/>
      <c r="C189" s="340"/>
      <c r="D189" s="340"/>
      <c r="E189" s="340"/>
      <c r="F189" s="353"/>
      <c r="G189" s="353"/>
      <c r="H189" s="340"/>
      <c r="I189" s="340"/>
      <c r="J189" s="88">
        <v>1</v>
      </c>
      <c r="K189" s="170">
        <v>851</v>
      </c>
      <c r="L189" s="193" t="s">
        <v>127</v>
      </c>
      <c r="M189" s="193" t="s">
        <v>405</v>
      </c>
      <c r="N189" s="37" t="s">
        <v>316</v>
      </c>
      <c r="O189" s="38"/>
      <c r="P189" s="38"/>
      <c r="Q189" s="38"/>
      <c r="R189" s="38"/>
    </row>
    <row r="190" spans="1:18" s="109" customFormat="1" ht="59.25" customHeight="1" x14ac:dyDescent="0.2">
      <c r="A190" s="340"/>
      <c r="B190" s="340"/>
      <c r="C190" s="340"/>
      <c r="D190" s="340"/>
      <c r="E190" s="340"/>
      <c r="F190" s="339" t="s">
        <v>464</v>
      </c>
      <c r="G190" s="339" t="s">
        <v>42</v>
      </c>
      <c r="H190" s="340"/>
      <c r="I190" s="340"/>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40"/>
      <c r="B191" s="340"/>
      <c r="C191" s="340"/>
      <c r="D191" s="340"/>
      <c r="E191" s="340"/>
      <c r="F191" s="353"/>
      <c r="G191" s="353"/>
      <c r="H191" s="340"/>
      <c r="I191" s="340"/>
      <c r="J191" s="87">
        <v>1</v>
      </c>
      <c r="K191" s="170">
        <v>851</v>
      </c>
      <c r="L191" s="193" t="s">
        <v>127</v>
      </c>
      <c r="M191" s="193" t="s">
        <v>407</v>
      </c>
      <c r="N191" s="108" t="s">
        <v>316</v>
      </c>
      <c r="O191" s="38"/>
      <c r="P191" s="38"/>
      <c r="Q191" s="38"/>
      <c r="R191" s="38"/>
    </row>
    <row r="192" spans="1:18" s="109" customFormat="1" ht="60" customHeight="1" x14ac:dyDescent="0.2">
      <c r="A192" s="340"/>
      <c r="B192" s="340"/>
      <c r="C192" s="340"/>
      <c r="D192" s="340"/>
      <c r="E192" s="340"/>
      <c r="F192" s="339" t="s">
        <v>465</v>
      </c>
      <c r="G192" s="339" t="s">
        <v>42</v>
      </c>
      <c r="H192" s="340"/>
      <c r="I192" s="340"/>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40"/>
      <c r="B193" s="340"/>
      <c r="C193" s="340"/>
      <c r="D193" s="340"/>
      <c r="E193" s="340"/>
      <c r="F193" s="353"/>
      <c r="G193" s="353"/>
      <c r="H193" s="340"/>
      <c r="I193" s="340"/>
      <c r="J193" s="87">
        <v>1</v>
      </c>
      <c r="K193" s="170">
        <v>851</v>
      </c>
      <c r="L193" s="193" t="s">
        <v>127</v>
      </c>
      <c r="M193" s="193" t="s">
        <v>398</v>
      </c>
      <c r="N193" s="108" t="s">
        <v>316</v>
      </c>
      <c r="O193" s="38"/>
      <c r="P193" s="38"/>
      <c r="Q193" s="38"/>
      <c r="R193" s="38"/>
    </row>
    <row r="194" spans="1:18" s="109" customFormat="1" ht="56.25" customHeight="1" x14ac:dyDescent="0.2">
      <c r="A194" s="340"/>
      <c r="B194" s="340"/>
      <c r="C194" s="340"/>
      <c r="D194" s="340"/>
      <c r="E194" s="340"/>
      <c r="F194" s="339" t="s">
        <v>463</v>
      </c>
      <c r="G194" s="339" t="s">
        <v>42</v>
      </c>
      <c r="H194" s="340"/>
      <c r="I194" s="340"/>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40"/>
      <c r="B195" s="340"/>
      <c r="C195" s="340"/>
      <c r="D195" s="340"/>
      <c r="E195" s="340"/>
      <c r="F195" s="382"/>
      <c r="G195" s="382"/>
      <c r="H195" s="382"/>
      <c r="I195" s="382"/>
      <c r="J195" s="184">
        <v>1</v>
      </c>
      <c r="K195" s="193" t="s">
        <v>293</v>
      </c>
      <c r="L195" s="193" t="s">
        <v>66</v>
      </c>
      <c r="M195" s="193" t="s">
        <v>364</v>
      </c>
      <c r="N195" s="195" t="s">
        <v>316</v>
      </c>
      <c r="O195" s="143"/>
      <c r="P195" s="115"/>
      <c r="Q195" s="115"/>
      <c r="R195" s="115"/>
    </row>
    <row r="196" spans="1:18" s="109" customFormat="1" ht="22.5" customHeight="1" x14ac:dyDescent="0.2">
      <c r="A196" s="335" t="s">
        <v>191</v>
      </c>
      <c r="B196" s="335" t="s">
        <v>192</v>
      </c>
      <c r="C196" s="335" t="s">
        <v>193</v>
      </c>
      <c r="D196" s="335" t="s">
        <v>270</v>
      </c>
      <c r="E196" s="335" t="s">
        <v>272</v>
      </c>
      <c r="F196" s="374"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35"/>
      <c r="B197" s="335"/>
      <c r="C197" s="335"/>
      <c r="D197" s="335"/>
      <c r="E197" s="335"/>
      <c r="F197" s="375"/>
      <c r="G197" s="335" t="s">
        <v>42</v>
      </c>
      <c r="H197" s="477" t="s">
        <v>476</v>
      </c>
      <c r="I197" s="374"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35"/>
      <c r="B198" s="335"/>
      <c r="C198" s="335"/>
      <c r="D198" s="335"/>
      <c r="E198" s="335"/>
      <c r="F198" s="375"/>
      <c r="G198" s="335"/>
      <c r="H198" s="478"/>
      <c r="I198" s="375"/>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35"/>
      <c r="B199" s="335"/>
      <c r="C199" s="335"/>
      <c r="D199" s="335"/>
      <c r="E199" s="335"/>
      <c r="F199" s="476"/>
      <c r="G199" s="335"/>
      <c r="H199" s="478"/>
      <c r="I199" s="375"/>
      <c r="J199" s="147">
        <v>1</v>
      </c>
      <c r="K199" s="170">
        <v>851</v>
      </c>
      <c r="L199" s="193" t="s">
        <v>127</v>
      </c>
      <c r="M199" s="193" t="s">
        <v>406</v>
      </c>
      <c r="N199" s="77" t="s">
        <v>286</v>
      </c>
      <c r="O199" s="116"/>
      <c r="P199" s="115">
        <v>200</v>
      </c>
      <c r="Q199" s="115">
        <v>200</v>
      </c>
      <c r="R199" s="115">
        <v>200</v>
      </c>
    </row>
    <row r="200" spans="1:18" s="109" customFormat="1" ht="61.5" customHeight="1" x14ac:dyDescent="0.2">
      <c r="A200" s="335"/>
      <c r="B200" s="335"/>
      <c r="C200" s="335"/>
      <c r="D200" s="335"/>
      <c r="E200" s="335"/>
      <c r="F200" s="460" t="s">
        <v>464</v>
      </c>
      <c r="G200" s="335" t="s">
        <v>42</v>
      </c>
      <c r="H200" s="478"/>
      <c r="I200" s="375"/>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35"/>
      <c r="B201" s="335"/>
      <c r="C201" s="335"/>
      <c r="D201" s="335"/>
      <c r="E201" s="335"/>
      <c r="F201" s="463"/>
      <c r="G201" s="335"/>
      <c r="H201" s="478"/>
      <c r="I201" s="375"/>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35"/>
      <c r="B202" s="335"/>
      <c r="C202" s="335"/>
      <c r="D202" s="335"/>
      <c r="E202" s="335"/>
      <c r="F202" s="460" t="s">
        <v>465</v>
      </c>
      <c r="G202" s="335" t="s">
        <v>42</v>
      </c>
      <c r="H202" s="478"/>
      <c r="I202" s="375"/>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35"/>
      <c r="B203" s="335"/>
      <c r="C203" s="335"/>
      <c r="D203" s="335"/>
      <c r="E203" s="335"/>
      <c r="F203" s="463"/>
      <c r="G203" s="335"/>
      <c r="H203" s="479"/>
      <c r="I203" s="376"/>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35"/>
      <c r="B204" s="335"/>
      <c r="C204" s="335"/>
      <c r="D204" s="335"/>
      <c r="E204" s="335"/>
      <c r="F204" s="460" t="s">
        <v>463</v>
      </c>
      <c r="G204" s="335" t="s">
        <v>42</v>
      </c>
      <c r="H204" s="374" t="s">
        <v>474</v>
      </c>
      <c r="I204" s="374"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35"/>
      <c r="B205" s="335"/>
      <c r="C205" s="335"/>
      <c r="D205" s="335"/>
      <c r="E205" s="335"/>
      <c r="F205" s="462"/>
      <c r="G205" s="335"/>
      <c r="H205" s="376"/>
      <c r="I205" s="376"/>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39" t="s">
        <v>200</v>
      </c>
      <c r="B208" s="339" t="s">
        <v>201</v>
      </c>
      <c r="C208" s="339" t="s">
        <v>202</v>
      </c>
      <c r="D208" s="339" t="s">
        <v>270</v>
      </c>
      <c r="E208" s="339" t="s">
        <v>271</v>
      </c>
      <c r="F208" s="351" t="s">
        <v>477</v>
      </c>
      <c r="G208" s="335"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40"/>
      <c r="B209" s="340"/>
      <c r="C209" s="340"/>
      <c r="D209" s="340"/>
      <c r="E209" s="340"/>
      <c r="F209" s="352"/>
      <c r="G209" s="335"/>
      <c r="H209" s="377" t="s">
        <v>475</v>
      </c>
      <c r="I209" s="360" t="s">
        <v>42</v>
      </c>
      <c r="J209" s="87"/>
      <c r="K209" s="348" t="s">
        <v>285</v>
      </c>
      <c r="L209" s="193" t="s">
        <v>59</v>
      </c>
      <c r="M209" s="193" t="s">
        <v>357</v>
      </c>
      <c r="N209" s="193" t="s">
        <v>298</v>
      </c>
      <c r="O209" s="116">
        <v>137000</v>
      </c>
      <c r="P209" s="115">
        <v>156000</v>
      </c>
      <c r="Q209" s="115">
        <v>156000</v>
      </c>
      <c r="R209" s="115">
        <v>156000</v>
      </c>
    </row>
    <row r="210" spans="1:18" s="109" customFormat="1" ht="81" customHeight="1" x14ac:dyDescent="0.2">
      <c r="A210" s="340"/>
      <c r="B210" s="340"/>
      <c r="C210" s="340"/>
      <c r="D210" s="340"/>
      <c r="E210" s="340"/>
      <c r="F210" s="351" t="s">
        <v>478</v>
      </c>
      <c r="G210" s="335" t="s">
        <v>42</v>
      </c>
      <c r="H210" s="377"/>
      <c r="I210" s="362"/>
      <c r="J210" s="87"/>
      <c r="K210" s="350"/>
      <c r="L210" s="193" t="s">
        <v>75</v>
      </c>
      <c r="M210" s="192" t="s">
        <v>359</v>
      </c>
      <c r="N210" s="192" t="s">
        <v>298</v>
      </c>
      <c r="O210" s="116">
        <v>96750</v>
      </c>
      <c r="P210" s="115">
        <v>122400</v>
      </c>
      <c r="Q210" s="115">
        <v>122400</v>
      </c>
      <c r="R210" s="115">
        <v>122400</v>
      </c>
    </row>
    <row r="211" spans="1:18" s="109" customFormat="1" ht="81" customHeight="1" x14ac:dyDescent="0.2">
      <c r="A211" s="340"/>
      <c r="B211" s="340"/>
      <c r="C211" s="340"/>
      <c r="D211" s="340"/>
      <c r="E211" s="340"/>
      <c r="F211" s="352"/>
      <c r="G211" s="335"/>
      <c r="H211" s="377" t="s">
        <v>476</v>
      </c>
      <c r="I211" s="360" t="s">
        <v>42</v>
      </c>
      <c r="J211" s="351"/>
      <c r="K211" s="348" t="s">
        <v>293</v>
      </c>
      <c r="L211" s="193" t="s">
        <v>47</v>
      </c>
      <c r="M211" s="193" t="s">
        <v>358</v>
      </c>
      <c r="N211" s="348" t="s">
        <v>298</v>
      </c>
      <c r="O211" s="116">
        <v>462600</v>
      </c>
      <c r="P211" s="115">
        <v>459600</v>
      </c>
      <c r="Q211" s="115">
        <v>459600</v>
      </c>
      <c r="R211" s="115">
        <v>459600</v>
      </c>
    </row>
    <row r="212" spans="1:18" s="109" customFormat="1" ht="72.75" customHeight="1" x14ac:dyDescent="0.2">
      <c r="A212" s="340"/>
      <c r="B212" s="340"/>
      <c r="C212" s="340"/>
      <c r="D212" s="340"/>
      <c r="E212" s="340"/>
      <c r="F212" s="413" t="s">
        <v>479</v>
      </c>
      <c r="G212" s="335" t="s">
        <v>42</v>
      </c>
      <c r="H212" s="335"/>
      <c r="I212" s="361"/>
      <c r="J212" s="359"/>
      <c r="K212" s="349"/>
      <c r="L212" s="193" t="s">
        <v>51</v>
      </c>
      <c r="M212" s="193" t="s">
        <v>358</v>
      </c>
      <c r="N212" s="349"/>
      <c r="O212" s="116">
        <v>1821600</v>
      </c>
      <c r="P212" s="115">
        <v>1875600</v>
      </c>
      <c r="Q212" s="115">
        <v>1875600</v>
      </c>
      <c r="R212" s="115">
        <v>1875600</v>
      </c>
    </row>
    <row r="213" spans="1:18" s="109" customFormat="1" ht="76.5" customHeight="1" x14ac:dyDescent="0.2">
      <c r="A213" s="340"/>
      <c r="B213" s="340"/>
      <c r="C213" s="340"/>
      <c r="D213" s="340"/>
      <c r="E213" s="340"/>
      <c r="F213" s="414"/>
      <c r="G213" s="335"/>
      <c r="H213" s="335"/>
      <c r="I213" s="361"/>
      <c r="J213" s="359"/>
      <c r="K213" s="349"/>
      <c r="L213" s="193" t="s">
        <v>59</v>
      </c>
      <c r="M213" s="193" t="s">
        <v>358</v>
      </c>
      <c r="N213" s="350"/>
      <c r="O213" s="116">
        <v>63600</v>
      </c>
      <c r="P213" s="116">
        <v>63600</v>
      </c>
      <c r="Q213" s="116">
        <v>63600</v>
      </c>
      <c r="R213" s="115">
        <v>63600</v>
      </c>
    </row>
    <row r="214" spans="1:18" s="109" customFormat="1" ht="72.75" customHeight="1" x14ac:dyDescent="0.2">
      <c r="A214" s="340"/>
      <c r="B214" s="340"/>
      <c r="C214" s="340"/>
      <c r="D214" s="340"/>
      <c r="E214" s="340"/>
      <c r="F214" s="351" t="s">
        <v>480</v>
      </c>
      <c r="G214" s="335" t="s">
        <v>42</v>
      </c>
      <c r="H214" s="335"/>
      <c r="I214" s="361"/>
      <c r="J214" s="359"/>
      <c r="K214" s="349"/>
      <c r="L214" s="193" t="s">
        <v>66</v>
      </c>
      <c r="M214" s="193" t="s">
        <v>358</v>
      </c>
      <c r="N214" s="193" t="s">
        <v>292</v>
      </c>
      <c r="O214" s="116">
        <v>1356600</v>
      </c>
      <c r="P214" s="115">
        <v>1386000</v>
      </c>
      <c r="Q214" s="115">
        <v>1386000</v>
      </c>
      <c r="R214" s="115">
        <v>1386000</v>
      </c>
    </row>
    <row r="215" spans="1:18" s="109" customFormat="1" ht="72.75" customHeight="1" x14ac:dyDescent="0.2">
      <c r="A215" s="353"/>
      <c r="B215" s="353"/>
      <c r="C215" s="353"/>
      <c r="D215" s="353"/>
      <c r="E215" s="353"/>
      <c r="F215" s="352"/>
      <c r="G215" s="335"/>
      <c r="H215" s="335"/>
      <c r="I215" s="362"/>
      <c r="J215" s="352"/>
      <c r="K215" s="350"/>
      <c r="L215" s="193" t="s">
        <v>102</v>
      </c>
      <c r="M215" s="193" t="s">
        <v>344</v>
      </c>
      <c r="N215" s="193" t="s">
        <v>326</v>
      </c>
      <c r="O215" s="116">
        <v>829191</v>
      </c>
      <c r="P215" s="115">
        <v>867418</v>
      </c>
      <c r="Q215" s="115">
        <v>867418</v>
      </c>
      <c r="R215" s="115">
        <v>867418</v>
      </c>
    </row>
    <row r="216" spans="1:18" s="109" customFormat="1" ht="191.25" customHeight="1" x14ac:dyDescent="0.2">
      <c r="A216" s="418" t="s">
        <v>203</v>
      </c>
      <c r="B216" s="339" t="s">
        <v>204</v>
      </c>
      <c r="C216" s="339" t="s">
        <v>205</v>
      </c>
      <c r="D216" s="339" t="s">
        <v>270</v>
      </c>
      <c r="E216" s="339" t="s">
        <v>271</v>
      </c>
      <c r="F216" s="88" t="s">
        <v>467</v>
      </c>
      <c r="G216" s="181" t="s">
        <v>42</v>
      </c>
      <c r="H216" s="356" t="s">
        <v>476</v>
      </c>
      <c r="I216" s="339" t="s">
        <v>42</v>
      </c>
      <c r="J216" s="339" t="s">
        <v>15</v>
      </c>
      <c r="K216" s="345" t="s">
        <v>293</v>
      </c>
      <c r="L216" s="345" t="s">
        <v>102</v>
      </c>
      <c r="M216" s="345" t="s">
        <v>345</v>
      </c>
      <c r="N216" s="191" t="s">
        <v>295</v>
      </c>
      <c r="O216" s="117">
        <v>3980175.09</v>
      </c>
      <c r="P216" s="115">
        <f>5587309-2065812</f>
        <v>3521497</v>
      </c>
      <c r="Q216" s="115">
        <v>6559334</v>
      </c>
      <c r="R216" s="115">
        <v>7573566</v>
      </c>
    </row>
    <row r="217" spans="1:18" s="109" customFormat="1" ht="163.5" customHeight="1" x14ac:dyDescent="0.2">
      <c r="A217" s="419"/>
      <c r="B217" s="353"/>
      <c r="C217" s="353"/>
      <c r="D217" s="353"/>
      <c r="E217" s="353"/>
      <c r="F217" s="88" t="s">
        <v>468</v>
      </c>
      <c r="G217" s="88" t="s">
        <v>42</v>
      </c>
      <c r="H217" s="353"/>
      <c r="I217" s="353"/>
      <c r="J217" s="353"/>
      <c r="K217" s="346"/>
      <c r="L217" s="346"/>
      <c r="M217" s="346"/>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99" t="s">
        <v>217</v>
      </c>
      <c r="B221" s="204" t="s">
        <v>218</v>
      </c>
      <c r="C221" s="405" t="s">
        <v>219</v>
      </c>
      <c r="D221" s="204" t="s">
        <v>270</v>
      </c>
      <c r="E221" s="204" t="s">
        <v>271</v>
      </c>
      <c r="F221" s="204" t="s">
        <v>46</v>
      </c>
      <c r="G221" s="204" t="s">
        <v>42</v>
      </c>
      <c r="H221" s="333" t="s">
        <v>476</v>
      </c>
      <c r="I221" s="333" t="s">
        <v>42</v>
      </c>
      <c r="J221" s="333" t="s">
        <v>11</v>
      </c>
      <c r="K221" s="372" t="s">
        <v>293</v>
      </c>
      <c r="L221" s="372" t="s">
        <v>51</v>
      </c>
      <c r="M221" s="372" t="s">
        <v>419</v>
      </c>
      <c r="N221" s="372" t="s">
        <v>297</v>
      </c>
      <c r="O221" s="364">
        <v>44104135</v>
      </c>
      <c r="P221" s="364">
        <v>45944190</v>
      </c>
      <c r="Q221" s="364">
        <v>36825205</v>
      </c>
      <c r="R221" s="364">
        <v>36825205</v>
      </c>
    </row>
    <row r="222" spans="1:18" ht="144" customHeight="1" x14ac:dyDescent="0.2">
      <c r="A222" s="399" t="s">
        <v>0</v>
      </c>
      <c r="B222" s="200" t="s">
        <v>218</v>
      </c>
      <c r="C222" s="405" t="s">
        <v>0</v>
      </c>
      <c r="D222" s="11" t="s">
        <v>483</v>
      </c>
      <c r="E222" s="200" t="s">
        <v>42</v>
      </c>
      <c r="F222" s="11" t="s">
        <v>484</v>
      </c>
      <c r="G222" s="11" t="s">
        <v>485</v>
      </c>
      <c r="H222" s="334"/>
      <c r="I222" s="334"/>
      <c r="J222" s="334"/>
      <c r="K222" s="373"/>
      <c r="L222" s="373"/>
      <c r="M222" s="373"/>
      <c r="N222" s="373"/>
      <c r="O222" s="365"/>
      <c r="P222" s="365"/>
      <c r="Q222" s="365"/>
      <c r="R222" s="365"/>
    </row>
    <row r="223" spans="1:18" s="7" customFormat="1" ht="84" customHeight="1" x14ac:dyDescent="0.2">
      <c r="A223" s="399" t="s">
        <v>220</v>
      </c>
      <c r="B223" s="204" t="s">
        <v>221</v>
      </c>
      <c r="C223" s="405" t="s">
        <v>222</v>
      </c>
      <c r="D223" s="204" t="s">
        <v>270</v>
      </c>
      <c r="E223" s="204" t="s">
        <v>271</v>
      </c>
      <c r="F223" s="333" t="s">
        <v>46</v>
      </c>
      <c r="G223" s="333" t="s">
        <v>42</v>
      </c>
      <c r="H223" s="333" t="s">
        <v>476</v>
      </c>
      <c r="I223" s="333" t="s">
        <v>42</v>
      </c>
      <c r="J223" s="333" t="s">
        <v>11</v>
      </c>
      <c r="K223" s="372" t="s">
        <v>293</v>
      </c>
      <c r="L223" s="372" t="s">
        <v>51</v>
      </c>
      <c r="M223" s="372" t="s">
        <v>419</v>
      </c>
      <c r="N223" s="372" t="s">
        <v>297</v>
      </c>
      <c r="O223" s="364">
        <v>29086251</v>
      </c>
      <c r="P223" s="364">
        <f>73105633-45944190</f>
        <v>27161443</v>
      </c>
      <c r="Q223" s="364">
        <f>64961116-36825205</f>
        <v>28135911</v>
      </c>
      <c r="R223" s="364">
        <f>64961116-36825205</f>
        <v>28135911</v>
      </c>
    </row>
    <row r="224" spans="1:18" ht="192.75" customHeight="1" x14ac:dyDescent="0.2">
      <c r="A224" s="399" t="s">
        <v>0</v>
      </c>
      <c r="B224" s="200" t="s">
        <v>221</v>
      </c>
      <c r="C224" s="405" t="s">
        <v>0</v>
      </c>
      <c r="D224" s="11" t="s">
        <v>432</v>
      </c>
      <c r="E224" s="200" t="s">
        <v>42</v>
      </c>
      <c r="F224" s="334"/>
      <c r="G224" s="334"/>
      <c r="H224" s="334"/>
      <c r="I224" s="334"/>
      <c r="J224" s="334"/>
      <c r="K224" s="373"/>
      <c r="L224" s="373"/>
      <c r="M224" s="373"/>
      <c r="N224" s="373"/>
      <c r="O224" s="365"/>
      <c r="P224" s="365"/>
      <c r="Q224" s="365"/>
      <c r="R224" s="365"/>
    </row>
    <row r="225" spans="1:18" s="7" customFormat="1" ht="66.75" customHeight="1" x14ac:dyDescent="0.2">
      <c r="A225" s="399" t="s">
        <v>223</v>
      </c>
      <c r="B225" s="204" t="s">
        <v>224</v>
      </c>
      <c r="C225" s="405" t="s">
        <v>225</v>
      </c>
      <c r="D225" s="204" t="s">
        <v>270</v>
      </c>
      <c r="E225" s="204" t="s">
        <v>271</v>
      </c>
      <c r="F225" s="413" t="s">
        <v>46</v>
      </c>
      <c r="G225" s="401" t="s">
        <v>42</v>
      </c>
      <c r="H225" s="333" t="s">
        <v>476</v>
      </c>
      <c r="I225" s="333" t="s">
        <v>0</v>
      </c>
      <c r="J225" s="333" t="s">
        <v>11</v>
      </c>
      <c r="K225" s="372" t="s">
        <v>293</v>
      </c>
      <c r="L225" s="372" t="s">
        <v>47</v>
      </c>
      <c r="M225" s="372" t="s">
        <v>360</v>
      </c>
      <c r="N225" s="372" t="s">
        <v>297</v>
      </c>
      <c r="O225" s="364">
        <v>28799482</v>
      </c>
      <c r="P225" s="364">
        <v>31482346</v>
      </c>
      <c r="Q225" s="364">
        <v>28408077</v>
      </c>
      <c r="R225" s="364">
        <v>28408077</v>
      </c>
    </row>
    <row r="226" spans="1:18" ht="222" customHeight="1" x14ac:dyDescent="0.2">
      <c r="A226" s="399" t="s">
        <v>0</v>
      </c>
      <c r="B226" s="200" t="s">
        <v>224</v>
      </c>
      <c r="C226" s="405" t="s">
        <v>0</v>
      </c>
      <c r="D226" s="200" t="s">
        <v>52</v>
      </c>
      <c r="E226" s="200" t="s">
        <v>42</v>
      </c>
      <c r="F226" s="414"/>
      <c r="G226" s="456"/>
      <c r="H226" s="334"/>
      <c r="I226" s="334"/>
      <c r="J226" s="334"/>
      <c r="K226" s="373"/>
      <c r="L226" s="373"/>
      <c r="M226" s="373"/>
      <c r="N226" s="373"/>
      <c r="O226" s="365"/>
      <c r="P226" s="365"/>
      <c r="Q226" s="365"/>
      <c r="R226" s="365"/>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48" t="s">
        <v>235</v>
      </c>
      <c r="B230" s="186" t="s">
        <v>236</v>
      </c>
      <c r="C230" s="437" t="s">
        <v>237</v>
      </c>
      <c r="D230" s="207" t="s">
        <v>497</v>
      </c>
      <c r="E230" s="205" t="s">
        <v>42</v>
      </c>
      <c r="F230" s="366" t="s">
        <v>447</v>
      </c>
      <c r="G230" s="367" t="s">
        <v>42</v>
      </c>
      <c r="H230" s="335" t="s">
        <v>475</v>
      </c>
      <c r="I230" s="368" t="s">
        <v>42</v>
      </c>
      <c r="J230" s="370" t="s">
        <v>168</v>
      </c>
      <c r="K230" s="344" t="s">
        <v>285</v>
      </c>
      <c r="L230" s="344" t="s">
        <v>181</v>
      </c>
      <c r="M230" s="344" t="s">
        <v>416</v>
      </c>
      <c r="N230" s="344" t="s">
        <v>284</v>
      </c>
      <c r="O230" s="357">
        <v>1136691</v>
      </c>
      <c r="P230" s="357">
        <v>1188709</v>
      </c>
      <c r="Q230" s="357">
        <v>1227191</v>
      </c>
      <c r="R230" s="357">
        <v>1268884</v>
      </c>
    </row>
    <row r="231" spans="1:18" s="109" customFormat="1" ht="95.25" customHeight="1" x14ac:dyDescent="0.2">
      <c r="A231" s="448" t="s">
        <v>0</v>
      </c>
      <c r="B231" s="88" t="s">
        <v>236</v>
      </c>
      <c r="C231" s="437" t="s">
        <v>0</v>
      </c>
      <c r="D231" s="179" t="s">
        <v>496</v>
      </c>
      <c r="E231" s="179" t="s">
        <v>42</v>
      </c>
      <c r="F231" s="366"/>
      <c r="G231" s="367"/>
      <c r="H231" s="335"/>
      <c r="I231" s="369"/>
      <c r="J231" s="371"/>
      <c r="K231" s="346"/>
      <c r="L231" s="346"/>
      <c r="M231" s="346"/>
      <c r="N231" s="346"/>
      <c r="O231" s="358"/>
      <c r="P231" s="358"/>
      <c r="Q231" s="358"/>
      <c r="R231" s="358"/>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2024-04-18T12:42:44Z</dcterms:modified>
</cp:coreProperties>
</file>