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883D50EB-3F04-49AE-9C10-39B80CA282F6}" xr6:coauthVersionLast="47" xr6:coauthVersionMax="47" xr10:uidLastSave="{00000000-0000-0000-0000-000000000000}"/>
  <bookViews>
    <workbookView xWindow="-120" yWindow="-120" windowWidth="19440" windowHeight="15000" xr2:uid="{00000000-000D-0000-FFFF-FFFF00000000}"/>
  </bookViews>
  <sheets>
    <sheet name="01.10.22." sheetId="1" r:id="rId1"/>
    <sheet name="Лист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5" i="1" l="1"/>
  <c r="P80" i="1"/>
  <c r="R80" i="1" l="1"/>
  <c r="Q80" i="1"/>
  <c r="O80" i="1"/>
  <c r="O129" i="1"/>
  <c r="O264" i="1"/>
  <c r="O151" i="1"/>
  <c r="P151" i="1"/>
  <c r="O105" i="1"/>
  <c r="R140" i="1" l="1"/>
  <c r="Q140" i="1"/>
  <c r="R24" i="1"/>
  <c r="Q24" i="1"/>
  <c r="R264" i="1"/>
  <c r="Q264" i="1"/>
  <c r="P264" i="1"/>
  <c r="P129" i="1" l="1"/>
  <c r="P123" i="1" l="1"/>
  <c r="O226" i="1" l="1"/>
  <c r="O171" i="1"/>
  <c r="O170" i="1" l="1"/>
  <c r="O123" i="1"/>
  <c r="P140" i="1" l="1"/>
  <c r="O140" i="1"/>
  <c r="R129" i="1"/>
  <c r="Q129" i="1"/>
  <c r="P171" i="1" l="1"/>
  <c r="P226" i="1"/>
  <c r="P170" i="1" l="1"/>
  <c r="P144" i="1"/>
  <c r="O24" i="1" l="1"/>
  <c r="O133" i="1"/>
  <c r="O47" i="1"/>
  <c r="O260" i="1"/>
  <c r="R171" i="1" l="1"/>
  <c r="Q171" i="1"/>
  <c r="R123" i="1"/>
  <c r="Q123" i="1"/>
  <c r="P24" i="1"/>
  <c r="O277" i="2" l="1"/>
  <c r="O279" i="2" s="1"/>
  <c r="R256" i="2"/>
  <c r="R258" i="2" s="1"/>
  <c r="R254" i="2" s="1"/>
  <c r="Q256" i="2"/>
  <c r="Q258" i="2" s="1"/>
  <c r="Q254" i="2" s="1"/>
  <c r="O256" i="2"/>
  <c r="O258" i="2" s="1"/>
  <c r="R239" i="2"/>
  <c r="Q239" i="2"/>
  <c r="P239" i="2"/>
  <c r="O239" i="2"/>
  <c r="R234" i="2"/>
  <c r="R233" i="2" s="1"/>
  <c r="Q234" i="2"/>
  <c r="Q233" i="2" s="1"/>
  <c r="P234" i="2"/>
  <c r="P233" i="2" s="1"/>
  <c r="O234" i="2"/>
  <c r="O233" i="2" s="1"/>
  <c r="R229" i="2"/>
  <c r="R227" i="2" s="1"/>
  <c r="Q229" i="2"/>
  <c r="Q227" i="2" s="1"/>
  <c r="P229" i="2"/>
  <c r="P227" i="2" s="1"/>
  <c r="O229" i="2"/>
  <c r="O227" i="2" s="1"/>
  <c r="R223" i="2"/>
  <c r="R220" i="2" s="1"/>
  <c r="Q223" i="2"/>
  <c r="Q220" i="2" s="1"/>
  <c r="P223" i="2"/>
  <c r="P220" i="2"/>
  <c r="O220" i="2"/>
  <c r="P219" i="2"/>
  <c r="P218" i="2"/>
  <c r="P217" i="2"/>
  <c r="P216" i="2"/>
  <c r="R208" i="2"/>
  <c r="Q208" i="2"/>
  <c r="P208" i="2"/>
  <c r="O208" i="2"/>
  <c r="P206" i="2"/>
  <c r="P205" i="2"/>
  <c r="P204" i="2"/>
  <c r="P203" i="2"/>
  <c r="P202" i="2"/>
  <c r="P196" i="2" s="1"/>
  <c r="R196" i="2"/>
  <c r="Q196" i="2"/>
  <c r="Q186" i="2" s="1"/>
  <c r="Q175" i="2" s="1"/>
  <c r="O196" i="2"/>
  <c r="P194" i="2"/>
  <c r="P192" i="2"/>
  <c r="P187" i="2" s="1"/>
  <c r="R187" i="2"/>
  <c r="Q187" i="2"/>
  <c r="O187" i="2"/>
  <c r="O186" i="2" s="1"/>
  <c r="R186" i="2"/>
  <c r="R180" i="2"/>
  <c r="R259" i="2" s="1"/>
  <c r="R261" i="2" s="1"/>
  <c r="Q180" i="2"/>
  <c r="Q259" i="2" s="1"/>
  <c r="Q261" i="2" s="1"/>
  <c r="P180" i="2"/>
  <c r="P259" i="2" s="1"/>
  <c r="P261" i="2" s="1"/>
  <c r="O180" i="2"/>
  <c r="O259" i="2" s="1"/>
  <c r="O261" i="2" s="1"/>
  <c r="R176" i="2"/>
  <c r="R175" i="2" s="1"/>
  <c r="Q176" i="2"/>
  <c r="P176" i="2"/>
  <c r="R169" i="2"/>
  <c r="R277" i="2" s="1"/>
  <c r="R279" i="2" s="1"/>
  <c r="Q169" i="2"/>
  <c r="Q277" i="2" s="1"/>
  <c r="Q279" i="2" s="1"/>
  <c r="R155" i="2"/>
  <c r="Q155" i="2"/>
  <c r="P155" i="2"/>
  <c r="P124" i="2" s="1"/>
  <c r="O155" i="2"/>
  <c r="R125" i="2"/>
  <c r="Q125" i="2"/>
  <c r="P125" i="2"/>
  <c r="O125" i="2"/>
  <c r="O124" i="2" s="1"/>
  <c r="R118" i="2"/>
  <c r="Q118" i="2"/>
  <c r="P118" i="2"/>
  <c r="O118" i="2"/>
  <c r="R114" i="2"/>
  <c r="Q114" i="2"/>
  <c r="P114" i="2"/>
  <c r="P113" i="2" s="1"/>
  <c r="O114" i="2"/>
  <c r="O113" i="2" s="1"/>
  <c r="R113" i="2"/>
  <c r="Q113" i="2"/>
  <c r="R109" i="2"/>
  <c r="R265" i="2" s="1"/>
  <c r="R267" i="2" s="1"/>
  <c r="Q109" i="2"/>
  <c r="Q265" i="2" s="1"/>
  <c r="Q267" i="2" s="1"/>
  <c r="P109" i="2"/>
  <c r="P265" i="2" s="1"/>
  <c r="P267" i="2" s="1"/>
  <c r="O109" i="2"/>
  <c r="O265" i="2" s="1"/>
  <c r="O267" i="2" s="1"/>
  <c r="R103" i="2"/>
  <c r="R262" i="2" s="1"/>
  <c r="R264" i="2" s="1"/>
  <c r="Q103" i="2"/>
  <c r="Q262" i="2" s="1"/>
  <c r="Q264" i="2" s="1"/>
  <c r="P103" i="2"/>
  <c r="P262" i="2" s="1"/>
  <c r="P264" i="2" s="1"/>
  <c r="O103" i="2"/>
  <c r="O262" i="2" s="1"/>
  <c r="O264" i="2" s="1"/>
  <c r="R100" i="2"/>
  <c r="Q100" i="2"/>
  <c r="P100" i="2"/>
  <c r="O100" i="2"/>
  <c r="P98" i="2"/>
  <c r="P94" i="2" s="1"/>
  <c r="P268" i="2" s="1"/>
  <c r="P270" i="2" s="1"/>
  <c r="Q97" i="2"/>
  <c r="Q94" i="2" s="1"/>
  <c r="Q268" i="2" s="1"/>
  <c r="Q270" i="2" s="1"/>
  <c r="R94" i="2"/>
  <c r="R268" i="2" s="1"/>
  <c r="R270" i="2" s="1"/>
  <c r="O94" i="2"/>
  <c r="O268" i="2" s="1"/>
  <c r="O270" i="2" s="1"/>
  <c r="R89" i="2"/>
  <c r="Q89" i="2"/>
  <c r="P89" i="2"/>
  <c r="O89" i="2"/>
  <c r="P87" i="2"/>
  <c r="P81" i="2" s="1"/>
  <c r="R81" i="2"/>
  <c r="Q81" i="2"/>
  <c r="O81" i="2"/>
  <c r="P80" i="2"/>
  <c r="P78" i="2" s="1"/>
  <c r="R78" i="2"/>
  <c r="Q78" i="2"/>
  <c r="O78" i="2"/>
  <c r="O76" i="2"/>
  <c r="P73" i="2"/>
  <c r="P71" i="2"/>
  <c r="P70" i="2" s="1"/>
  <c r="R70" i="2"/>
  <c r="Q70" i="2"/>
  <c r="O70" i="2"/>
  <c r="R63" i="2"/>
  <c r="Q63" i="2"/>
  <c r="Q274" i="2" s="1"/>
  <c r="Q276" i="2" s="1"/>
  <c r="P63" i="2"/>
  <c r="O63" i="2"/>
  <c r="R58" i="2"/>
  <c r="Q58" i="2"/>
  <c r="P58" i="2"/>
  <c r="O58" i="2"/>
  <c r="P50" i="2"/>
  <c r="P49" i="2"/>
  <c r="P48" i="2" s="1"/>
  <c r="R48" i="2"/>
  <c r="Q48" i="2"/>
  <c r="O48" i="2"/>
  <c r="R47" i="2"/>
  <c r="Q47" i="2"/>
  <c r="P47" i="2"/>
  <c r="P46" i="2"/>
  <c r="P45" i="2"/>
  <c r="P38" i="2" s="1"/>
  <c r="R38" i="2"/>
  <c r="Q38" i="2"/>
  <c r="O38" i="2"/>
  <c r="R37" i="2"/>
  <c r="R27" i="2" s="1"/>
  <c r="Q37" i="2"/>
  <c r="P37" i="2"/>
  <c r="P36" i="2"/>
  <c r="P31" i="2"/>
  <c r="P27" i="2" s="1"/>
  <c r="R30" i="2"/>
  <c r="O30" i="2"/>
  <c r="Q27" i="2"/>
  <c r="O27" i="2"/>
  <c r="R26" i="2"/>
  <c r="Q26" i="2"/>
  <c r="P26" i="2"/>
  <c r="P24" i="2"/>
  <c r="P23" i="2"/>
  <c r="R22" i="2"/>
  <c r="Q22" i="2"/>
  <c r="P22" i="2"/>
  <c r="O22" i="2"/>
  <c r="O19" i="2" s="1"/>
  <c r="R21" i="2"/>
  <c r="R19" i="2" s="1"/>
  <c r="Q21" i="2"/>
  <c r="Q19" i="2" s="1"/>
  <c r="P21" i="2"/>
  <c r="P19" i="2" s="1"/>
  <c r="P16" i="2"/>
  <c r="P14" i="2" s="1"/>
  <c r="R15" i="2"/>
  <c r="R14" i="2" s="1"/>
  <c r="Q15" i="2"/>
  <c r="Q14" i="2" s="1"/>
  <c r="Q271" i="2" s="1"/>
  <c r="Q273" i="2" s="1"/>
  <c r="O15" i="2"/>
  <c r="O14" i="2"/>
  <c r="P13" i="2"/>
  <c r="P256" i="2" s="1"/>
  <c r="P258" i="2" s="1"/>
  <c r="P12" i="2"/>
  <c r="P277" i="2" s="1"/>
  <c r="P279" i="2" s="1"/>
  <c r="R274" i="2" l="1"/>
  <c r="R276" i="2" s="1"/>
  <c r="O11" i="2"/>
  <c r="O10" i="2" s="1"/>
  <c r="P186" i="2"/>
  <c r="P175" i="2" s="1"/>
  <c r="O274" i="2"/>
  <c r="O276" i="2" s="1"/>
  <c r="Q124" i="2"/>
  <c r="P274" i="2"/>
  <c r="P276" i="2" s="1"/>
  <c r="O176" i="2"/>
  <c r="O175" i="2" s="1"/>
  <c r="O271" i="2"/>
  <c r="O273" i="2" s="1"/>
  <c r="R271" i="2"/>
  <c r="R273" i="2" s="1"/>
  <c r="R11" i="2"/>
  <c r="R10" i="2" s="1"/>
  <c r="P271" i="2"/>
  <c r="P273" i="2" s="1"/>
  <c r="P11" i="2"/>
  <c r="P10" i="2" s="1"/>
  <c r="P241" i="2" s="1"/>
  <c r="P242" i="2" s="1"/>
  <c r="Q11" i="2"/>
  <c r="Q10" i="2" s="1"/>
  <c r="Q241" i="2" s="1"/>
  <c r="Q242" i="2" s="1"/>
  <c r="R124" i="2"/>
  <c r="O241" i="2" l="1"/>
  <c r="O242" i="2" s="1"/>
  <c r="Q247" i="2"/>
  <c r="Q9" i="2"/>
  <c r="P247" i="2"/>
  <c r="P9" i="2"/>
  <c r="P244" i="2"/>
  <c r="R241" i="2"/>
  <c r="R242" i="2" s="1"/>
  <c r="Q151" i="1"/>
  <c r="R151" i="1"/>
  <c r="O9" i="2" l="1"/>
  <c r="O247" i="2"/>
  <c r="R247" i="2"/>
  <c r="R9" i="2"/>
  <c r="P314" i="1" l="1"/>
  <c r="Q314" i="1"/>
  <c r="R314" i="1"/>
  <c r="O314" i="1"/>
  <c r="Q342" i="1" l="1"/>
  <c r="R342" i="1"/>
  <c r="P342" i="1"/>
  <c r="P277" i="1"/>
  <c r="Q351" i="1"/>
  <c r="R351" i="1"/>
  <c r="P351" i="1"/>
  <c r="P363" i="1" l="1"/>
  <c r="P133" i="1"/>
  <c r="Q133" i="1"/>
  <c r="R133" i="1"/>
  <c r="O36" i="1" l="1"/>
  <c r="O305" i="1"/>
  <c r="P47" i="1"/>
  <c r="Q47" i="1"/>
  <c r="R47" i="1"/>
  <c r="P57" i="1"/>
  <c r="Q57" i="1"/>
  <c r="R57" i="1"/>
  <c r="P67" i="1"/>
  <c r="Q67" i="1"/>
  <c r="R67" i="1"/>
  <c r="Q144" i="1"/>
  <c r="R144" i="1"/>
  <c r="Q226" i="1"/>
  <c r="Q170" i="1" s="1"/>
  <c r="R226" i="1"/>
  <c r="R170" i="1" s="1"/>
  <c r="P260" i="1"/>
  <c r="Q260" i="1"/>
  <c r="R260" i="1"/>
  <c r="P271" i="1"/>
  <c r="Q271" i="1"/>
  <c r="R271" i="1"/>
  <c r="Q277" i="1"/>
  <c r="R277" i="1"/>
  <c r="P36" i="1" l="1"/>
  <c r="Q324" i="1" l="1"/>
  <c r="R324" i="1"/>
  <c r="R318" i="1" l="1"/>
  <c r="R312" i="1" s="1"/>
  <c r="Q318" i="1"/>
  <c r="Q312" i="1" s="1"/>
  <c r="R305" i="1" l="1"/>
  <c r="Q305" i="1"/>
  <c r="P305" i="1"/>
  <c r="R36" i="1" l="1"/>
  <c r="Q36" i="1"/>
  <c r="P87" i="1" l="1"/>
  <c r="Q87" i="1"/>
  <c r="R87" i="1"/>
  <c r="Q105" i="1"/>
  <c r="R105" i="1"/>
  <c r="P94" i="1"/>
  <c r="Q94" i="1"/>
  <c r="R94" i="1"/>
  <c r="P159" i="1"/>
  <c r="P158" i="1" s="1"/>
  <c r="Q159" i="1"/>
  <c r="Q158" i="1" s="1"/>
  <c r="R159" i="1"/>
  <c r="R158" i="1" s="1"/>
  <c r="P292" i="1"/>
  <c r="P270" i="1" s="1"/>
  <c r="Q292" i="1"/>
  <c r="Q270" i="1" s="1"/>
  <c r="Q259" i="1" s="1"/>
  <c r="R292" i="1"/>
  <c r="R270" i="1" s="1"/>
  <c r="R259" i="1" s="1"/>
  <c r="P259" i="1" l="1"/>
  <c r="P19" i="1" l="1"/>
  <c r="Q19" i="1"/>
  <c r="R19" i="1"/>
  <c r="P344" i="1"/>
  <c r="Q344" i="1"/>
  <c r="Q340" i="1" s="1"/>
  <c r="R344" i="1"/>
  <c r="R340" i="1" s="1"/>
  <c r="P345" i="1"/>
  <c r="P347" i="1" s="1"/>
  <c r="Q345" i="1"/>
  <c r="Q347" i="1" s="1"/>
  <c r="R345" i="1"/>
  <c r="R347" i="1" s="1"/>
  <c r="P348" i="1"/>
  <c r="P350" i="1" s="1"/>
  <c r="Q348" i="1"/>
  <c r="Q350" i="1" s="1"/>
  <c r="R348" i="1"/>
  <c r="R350" i="1" s="1"/>
  <c r="P353" i="1"/>
  <c r="Q353" i="1"/>
  <c r="R353" i="1"/>
  <c r="P354" i="1"/>
  <c r="P356" i="1" s="1"/>
  <c r="Q354" i="1"/>
  <c r="Q356" i="1" s="1"/>
  <c r="R354" i="1"/>
  <c r="R356" i="1" s="1"/>
  <c r="P360" i="1"/>
  <c r="P362" i="1" s="1"/>
  <c r="Q360" i="1"/>
  <c r="Q362" i="1" s="1"/>
  <c r="R360" i="1"/>
  <c r="R362" i="1" s="1"/>
  <c r="P365" i="1"/>
  <c r="Q363" i="1"/>
  <c r="Q365" i="1" s="1"/>
  <c r="R363" i="1"/>
  <c r="R365" i="1" s="1"/>
  <c r="P113" i="1"/>
  <c r="Q113" i="1"/>
  <c r="R113" i="1"/>
  <c r="P324" i="1"/>
  <c r="R11" i="1" l="1"/>
  <c r="R10" i="1" s="1"/>
  <c r="R327" i="1" s="1"/>
  <c r="R328" i="1" s="1"/>
  <c r="Q11" i="1"/>
  <c r="Q10" i="1" s="1"/>
  <c r="Q327" i="1" s="1"/>
  <c r="Q328" i="1" s="1"/>
  <c r="P11" i="1"/>
  <c r="P10" i="1" s="1"/>
  <c r="P357" i="1"/>
  <c r="P359" i="1" s="1"/>
  <c r="Q357" i="1"/>
  <c r="Q359" i="1" s="1"/>
  <c r="R357" i="1"/>
  <c r="R359" i="1" s="1"/>
  <c r="P318" i="1"/>
  <c r="P312" i="1" s="1"/>
  <c r="R9" i="1" l="1"/>
  <c r="R333" i="1"/>
  <c r="Q9" i="1"/>
  <c r="Q333" i="1"/>
  <c r="O57" i="1"/>
  <c r="O363" i="1"/>
  <c r="O365" i="1" s="1"/>
  <c r="O351" i="1"/>
  <c r="O353" i="1" s="1"/>
  <c r="O342" i="1"/>
  <c r="O344" i="1" s="1"/>
  <c r="O67" i="1"/>
  <c r="O292" i="1"/>
  <c r="O277" i="1"/>
  <c r="O271" i="1"/>
  <c r="O159" i="1"/>
  <c r="O158" i="1" s="1"/>
  <c r="O144" i="1"/>
  <c r="O354" i="1"/>
  <c r="O356" i="1" s="1"/>
  <c r="O113" i="1"/>
  <c r="O94" i="1"/>
  <c r="O87" i="1"/>
  <c r="O348" i="1" l="1"/>
  <c r="O350" i="1" s="1"/>
  <c r="O345" i="1"/>
  <c r="O347" i="1" s="1"/>
  <c r="O360" i="1"/>
  <c r="O362" i="1" s="1"/>
  <c r="O270" i="1"/>
  <c r="O19" i="1"/>
  <c r="O11" i="1" s="1"/>
  <c r="O10" i="1" l="1"/>
  <c r="O259" i="1"/>
  <c r="O324" i="1"/>
  <c r="O318" i="1" l="1"/>
  <c r="O312" i="1" s="1"/>
  <c r="P327" i="1" l="1"/>
  <c r="P328" i="1" s="1"/>
  <c r="P9" i="1" l="1"/>
  <c r="P333" i="1"/>
  <c r="P330" i="1"/>
  <c r="O357" i="1"/>
  <c r="O359" i="1" s="1"/>
  <c r="O327" i="1"/>
  <c r="O328" i="1" s="1"/>
  <c r="O333" i="1" l="1"/>
  <c r="O9" i="1"/>
</calcChain>
</file>

<file path=xl/sharedStrings.xml><?xml version="1.0" encoding="utf-8"?>
<sst xmlns="http://schemas.openxmlformats.org/spreadsheetml/2006/main" count="2938" uniqueCount="678">
  <si>
    <t/>
  </si>
  <si>
    <t>Наименование полномочия, расходного обязательства</t>
  </si>
  <si>
    <t>Код</t>
  </si>
  <si>
    <t>Код строки</t>
  </si>
  <si>
    <t>Группа полномочий</t>
  </si>
  <si>
    <t>Российской Федерации</t>
  </si>
  <si>
    <t>1</t>
  </si>
  <si>
    <t>2</t>
  </si>
  <si>
    <t>3</t>
  </si>
  <si>
    <t>4</t>
  </si>
  <si>
    <t>5</t>
  </si>
  <si>
    <t>6</t>
  </si>
  <si>
    <t>7</t>
  </si>
  <si>
    <t>8</t>
  </si>
  <si>
    <t>9</t>
  </si>
  <si>
    <t>10</t>
  </si>
  <si>
    <t>11</t>
  </si>
  <si>
    <t>12</t>
  </si>
  <si>
    <t>14</t>
  </si>
  <si>
    <t>18</t>
  </si>
  <si>
    <t>19</t>
  </si>
  <si>
    <t>20</t>
  </si>
  <si>
    <t>21</t>
  </si>
  <si>
    <t>22</t>
  </si>
  <si>
    <t>30</t>
  </si>
  <si>
    <t>111</t>
  </si>
  <si>
    <t>113</t>
  </si>
  <si>
    <t>119</t>
  </si>
  <si>
    <t>121</t>
  </si>
  <si>
    <t>122</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</si>
  <si>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</si>
  <si>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t>
  </si>
  <si>
    <t>1000</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</si>
  <si>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</si>
  <si>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1.1.</t>
  </si>
  <si>
    <t>1001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</si>
  <si>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</si>
  <si>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1.1.1.</t>
  </si>
  <si>
    <t>1002</t>
  </si>
  <si>
    <t>участие в предупреждении и ликвидации последствий чрезвычайных ситуаций на территории муниципального района</t>
  </si>
  <si>
    <t>1.1.1.13.</t>
  </si>
  <si>
    <t>1015</t>
  </si>
  <si>
    <t>в целом</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</si>
  <si>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</si>
  <si>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1.1.1.17.</t>
  </si>
  <si>
    <t>1019</t>
  </si>
  <si>
    <t>Нормативные правовые акты субъекта Российской Федерации № 764-п Об утверждении государственной программы "Развитие образования и науки Брянской области" от 31.12.2018</t>
  </si>
  <si>
    <t>0701</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</si>
  <si>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</si>
  <si>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1.1.1.18.</t>
  </si>
  <si>
    <t>1020</t>
  </si>
  <si>
    <t>0702</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</si>
  <si>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(Собрание законодательства Российской Федерации, 2012, № 19, ст. 2334) от 07.05.2012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</si>
  <si>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</si>
  <si>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1.1.1.19.</t>
  </si>
  <si>
    <t>1021</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</si>
  <si>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</si>
  <si>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1.1.1.20.</t>
  </si>
  <si>
    <t>1022</t>
  </si>
  <si>
    <t>0703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</si>
  <si>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</si>
  <si>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1.1.1.21.</t>
  </si>
  <si>
    <t>1023</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</si>
  <si>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</si>
  <si>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1.1.1.22.</t>
  </si>
  <si>
    <t>1024</t>
  </si>
  <si>
    <t>0709</t>
  </si>
  <si>
    <t>владение, пользование и распоряжение имуществом, находящимся в муниципальной собственности муниципального района</t>
  </si>
  <si>
    <t>1.1.1.3.</t>
  </si>
  <si>
    <t>1005</t>
  </si>
  <si>
    <t>Федеральные законы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от 22.07.2008</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</si>
  <si>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</si>
  <si>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1.1.1.31.</t>
  </si>
  <si>
    <t>1033</t>
  </si>
  <si>
    <t>Законы субъекта Российской Федерации № 90-З О библиотечном деле от 11.10.2006</t>
  </si>
  <si>
    <t>0801</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</si>
  <si>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</si>
  <si>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1.1.1.32.</t>
  </si>
  <si>
    <t>1034</t>
  </si>
  <si>
    <t>Законы субъекта Российской Федерации № 23-З О культурной деятельности на территории Брянской области от 07.04.1999</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</si>
  <si>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</si>
  <si>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1.1.1.34.</t>
  </si>
  <si>
    <t>1036</t>
  </si>
  <si>
    <t>обеспечение условий для развития на территории муниципального района физической культуры, школьного спорта и массового спорта</t>
  </si>
  <si>
    <t>1.1.1.44.</t>
  </si>
  <si>
    <t>1046</t>
  </si>
  <si>
    <t>1102</t>
  </si>
  <si>
    <t>организация и осуществление мероприятий межпоселенческого характера по работе с детьми и молодежью</t>
  </si>
  <si>
    <t>1.1.1.46.</t>
  </si>
  <si>
    <t>1048</t>
  </si>
  <si>
    <t>осуществление муниципального земельного контроля на межселенной территории муниципального района</t>
  </si>
  <si>
    <t>1.1.1.52.</t>
  </si>
  <si>
    <t>1054</t>
  </si>
  <si>
    <t>Федеральные законы № 136-ФЗ Земельный кодекс Российской Федерации от 25.10.2001</t>
  </si>
  <si>
    <t>0412</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</si>
  <si>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</si>
  <si>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1.1.1.54.</t>
  </si>
  <si>
    <t>1056</t>
  </si>
  <si>
    <t>0505</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</si>
  <si>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</si>
  <si>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1.1.1.57.</t>
  </si>
  <si>
    <t>1059</t>
  </si>
  <si>
    <t>1004</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</si>
  <si>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</si>
  <si>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1.1.1.74.</t>
  </si>
  <si>
    <t>1076</t>
  </si>
  <si>
    <t>0310</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</si>
  <si>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</si>
  <si>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1.1.1.8.</t>
  </si>
  <si>
    <t>1010</t>
  </si>
  <si>
    <t>Федеральные законы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от 13.07.2015</t>
  </si>
  <si>
    <t>0408</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</si>
  <si>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</si>
  <si>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1.1.2.</t>
  </si>
  <si>
    <t>1100</t>
  </si>
  <si>
    <t>создание условий для организации досуга и обеспечения жителей  поселения услугами организаций культуры</t>
  </si>
  <si>
    <t>1.1.2.19.</t>
  </si>
  <si>
    <t>1119</t>
  </si>
  <si>
    <t>осуществление контроля за исполнением бюджета поселения</t>
  </si>
  <si>
    <t>1.1.2.2.</t>
  </si>
  <si>
    <t>0106</t>
  </si>
  <si>
    <t>обеспечение условий для развития на территории поселения физической культуры, школьного спорта и массового спорта</t>
  </si>
  <si>
    <t>1.1.2.22.</t>
  </si>
  <si>
    <t>1122</t>
  </si>
  <si>
    <t>формирование архивных фондов поселения</t>
  </si>
  <si>
    <t>1.1.2.25.</t>
  </si>
  <si>
    <t>1125</t>
  </si>
  <si>
    <t>0104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</si>
  <si>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</si>
  <si>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t>
  </si>
  <si>
    <t>1200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</si>
  <si>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</si>
  <si>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1.2.1.</t>
  </si>
  <si>
    <t>1201</t>
  </si>
  <si>
    <t>Федеральные законы № 25-ФЗ О муниципальной службе в Российской Федерации от 02.03.2007</t>
  </si>
  <si>
    <t>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</si>
  <si>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</si>
  <si>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1212</t>
  </si>
  <si>
    <t>0502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</si>
  <si>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</si>
  <si>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</si>
  <si>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</si>
  <si>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</si>
  <si>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</si>
  <si>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1217</t>
  </si>
  <si>
    <t>Федеральные законы № 2124-1 О средствах массовой информации от 27.12.1991</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</si>
  <si>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</si>
  <si>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1.2.2.</t>
  </si>
  <si>
    <t>1202</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</si>
  <si>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</si>
  <si>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</si>
  <si>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1220</t>
  </si>
  <si>
    <t>0113</t>
  </si>
  <si>
    <t>предоставление доплаты за выслугу лет к трудовой пенсии муниципальным служащим за счет средств местного бюджета</t>
  </si>
  <si>
    <t>1.2.23.</t>
  </si>
  <si>
    <t>1223</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</si>
  <si>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</si>
  <si>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</si>
  <si>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1224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</si>
  <si>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</si>
  <si>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1.2.8.</t>
  </si>
  <si>
    <t>1208</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</si>
  <si>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</si>
  <si>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t>
  </si>
  <si>
    <t>1700</t>
  </si>
  <si>
    <t>за счет субвенций, предоставленных из федерального бюджета, всего</t>
  </si>
  <si>
    <t>1.4.1.</t>
  </si>
  <si>
    <t>1701</t>
  </si>
  <si>
    <t>-</t>
  </si>
  <si>
    <t>на выплату единовременного пособия при всех формах устройства детей, лишенных родительского попечения, в семью</t>
  </si>
  <si>
    <t>1.4.1.11.</t>
  </si>
  <si>
    <t>1712</t>
  </si>
  <si>
    <t>по составлению (изменению) списков кандидатов в присяжные заседатели</t>
  </si>
  <si>
    <t>1.4.1.2.</t>
  </si>
  <si>
    <t>1703</t>
  </si>
  <si>
    <t>Федеральные законы № 113-ФЗ О присяжных заседателях федеральных судов общей юрисдикции в Российской Федерации от 20.08.2004</t>
  </si>
  <si>
    <t>0105</t>
  </si>
  <si>
    <t>на осуществление первичного воинского учета на территориях, где отсутствуют военные комиссариаты</t>
  </si>
  <si>
    <t>1.4.1.21.</t>
  </si>
  <si>
    <t>1722</t>
  </si>
  <si>
    <t>Нормативные правовые акты Правительства Российской Федерации № 258 О субвенциях на осуществление полномочий по первичному воинскому учету на территориях, где отсутствуют военные комиссариаты от 29.04.2006</t>
  </si>
  <si>
    <t>0203</t>
  </si>
  <si>
    <t>осуществление полномочий по проведению Всероссийской переписи населения 2020 года</t>
  </si>
  <si>
    <t>1.4.1.30.</t>
  </si>
  <si>
    <t>1731</t>
  </si>
  <si>
    <t>за счет субвенций, предоставленных из бюджета субъекта Российской Федерации, всего</t>
  </si>
  <si>
    <t>1.4.2.</t>
  </si>
  <si>
    <t>1800</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</si>
  <si>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</si>
  <si>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1.4.2.1.</t>
  </si>
  <si>
    <t>1801</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</si>
  <si>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</si>
  <si>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1.4.2.2.</t>
  </si>
  <si>
    <t>1802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</si>
  <si>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</si>
  <si>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1.4.2.28.</t>
  </si>
  <si>
    <t>1828</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</si>
  <si>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</si>
  <si>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1.4.2.28.1.</t>
  </si>
  <si>
    <t>1828.1</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</si>
  <si>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</si>
  <si>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1.4.2.36.</t>
  </si>
  <si>
    <t>1836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</si>
  <si>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</si>
  <si>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1.4.2.38.</t>
  </si>
  <si>
    <t>1838</t>
  </si>
  <si>
    <t>на организацию и осуществление деятельности по опеке и попечительству</t>
  </si>
  <si>
    <t>1.4.2.40.</t>
  </si>
  <si>
    <t>1840</t>
  </si>
  <si>
    <t>1006</t>
  </si>
  <si>
    <t>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</si>
  <si>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1.4.2.85.1.</t>
  </si>
  <si>
    <t>1885.1</t>
  </si>
  <si>
    <t>0405</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</si>
  <si>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</si>
  <si>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1.5.</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</si>
  <si>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</si>
  <si>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</si>
  <si>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1.5.1.</t>
  </si>
  <si>
    <t>2001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</si>
  <si>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</si>
  <si>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1.5.2.</t>
  </si>
  <si>
    <t>2002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</si>
  <si>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</si>
  <si>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1.5.3.</t>
  </si>
  <si>
    <t>2003</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</si>
  <si>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</si>
  <si>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t>
  </si>
  <si>
    <t>2100</t>
  </si>
  <si>
    <t>по предоставлению дотаций на выравнивание бюджетной обеспеченности городских, сельских поселений, всего</t>
  </si>
  <si>
    <t>1.6.1.</t>
  </si>
  <si>
    <t>2101</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</si>
  <si>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</si>
  <si>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1.6.3</t>
  </si>
  <si>
    <t>2105</t>
  </si>
  <si>
    <t>на осуществление воинского учета на территориях, на которых отсутствуют структурные подразделения военных комиссариатов</t>
  </si>
  <si>
    <t>1.6.3.1.</t>
  </si>
  <si>
    <t>2106</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</si>
  <si>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</si>
  <si>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1.6.3.2.</t>
  </si>
  <si>
    <t>2107</t>
  </si>
  <si>
    <t>по предоставлению иных межбюджетных трансфертов, всего</t>
  </si>
  <si>
    <t>1.6.4</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</si>
  <si>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</si>
  <si>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</si>
  <si>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t>
  </si>
  <si>
    <t>2201</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</si>
  <si>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</si>
  <si>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1.6.4.1.1.</t>
  </si>
  <si>
    <t>2202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</si>
  <si>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</si>
  <si>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1.6.4.1.2.</t>
  </si>
  <si>
    <t>2203</t>
  </si>
  <si>
    <t>0409</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</si>
  <si>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</si>
  <si>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1.6.4.1.3.</t>
  </si>
  <si>
    <t>2204</t>
  </si>
  <si>
    <t>1.6.4.1.4.</t>
  </si>
  <si>
    <t>2205</t>
  </si>
  <si>
    <t>0501</t>
  </si>
  <si>
    <t>в иных случаях, не связанных с заключением соглашений, предусмотренных в подпункте 1.6.4.1, всего</t>
  </si>
  <si>
    <t>1.6.4.2</t>
  </si>
  <si>
    <t>2300</t>
  </si>
  <si>
    <t>поддержка мер по обеспечению сбалансированности бюджетов поселений</t>
  </si>
  <si>
    <t>1.6.4.2.1</t>
  </si>
  <si>
    <t>2301</t>
  </si>
  <si>
    <t>Итого расходных обязательств муниципальных образований, без учета внутренних оборотов</t>
  </si>
  <si>
    <t>11800</t>
  </si>
  <si>
    <t>Итого расходных обязательств муниципальных образований</t>
  </si>
  <si>
    <t>11900</t>
  </si>
  <si>
    <t>Федеральный закон от 06.10.2003 N 131-ФЗ "Об общих принципах организации местного самоуправления в Российской Федерации"</t>
  </si>
  <si>
    <t>ст.15</t>
  </si>
  <si>
    <t>ст.15.1.</t>
  </si>
  <si>
    <t>Федеральный закон от 25.01.2002 N 8-ФЗ "О Всероссийской переписи населения"</t>
  </si>
  <si>
    <t>Код бюджетной классификации расходов</t>
  </si>
  <si>
    <t>ГРБС</t>
  </si>
  <si>
    <t>РзПр</t>
  </si>
  <si>
    <t>ЦСР</t>
  </si>
  <si>
    <t>ВР</t>
  </si>
  <si>
    <t>Объем средств на исполнение расходного обязательства Клетнянского муниципального района Брянской области, рублей</t>
  </si>
  <si>
    <t>отчетный финансовый год</t>
  </si>
  <si>
    <t>51031 83710</t>
  </si>
  <si>
    <t>51011 83750</t>
  </si>
  <si>
    <t>540</t>
  </si>
  <si>
    <t>530</t>
  </si>
  <si>
    <t>851</t>
  </si>
  <si>
    <t>244</t>
  </si>
  <si>
    <t>514Р5 52280</t>
  </si>
  <si>
    <t>*****</t>
  </si>
  <si>
    <t>***</t>
  </si>
  <si>
    <t>853</t>
  </si>
  <si>
    <t>70000 83030</t>
  </si>
  <si>
    <t>321</t>
  </si>
  <si>
    <t>852</t>
  </si>
  <si>
    <t>52022 52600</t>
  </si>
  <si>
    <t>313</t>
  </si>
  <si>
    <t>412</t>
  </si>
  <si>
    <t>611</t>
  </si>
  <si>
    <t>612</t>
  </si>
  <si>
    <t>0111</t>
  </si>
  <si>
    <t>870</t>
  </si>
  <si>
    <t>52012 S4860</t>
  </si>
  <si>
    <t>52012 S4850</t>
  </si>
  <si>
    <t>512A2 55190</t>
  </si>
  <si>
    <t>51211 S4240</t>
  </si>
  <si>
    <t>0503</t>
  </si>
  <si>
    <t>****</t>
  </si>
  <si>
    <t>0804</t>
  </si>
  <si>
    <t>0707</t>
  </si>
  <si>
    <t>414</t>
  </si>
  <si>
    <t>811</t>
  </si>
  <si>
    <t>70000 84200</t>
  </si>
  <si>
    <t>857</t>
  </si>
  <si>
    <t>854</t>
  </si>
  <si>
    <t>0103</t>
  </si>
  <si>
    <t>70000 80040</t>
  </si>
  <si>
    <t>129</t>
  </si>
  <si>
    <t>53011 83420</t>
  </si>
  <si>
    <t>70000 55490</t>
  </si>
  <si>
    <t>51011 83420</t>
  </si>
  <si>
    <t>247</t>
  </si>
  <si>
    <t>51011 54690</t>
  </si>
  <si>
    <t>70000 80050</t>
  </si>
  <si>
    <t>52011 83420</t>
  </si>
  <si>
    <t>51031 81800</t>
  </si>
  <si>
    <t>243</t>
  </si>
  <si>
    <t>323</t>
  </si>
  <si>
    <t>51031 81750</t>
  </si>
  <si>
    <t>0100</t>
  </si>
  <si>
    <t>0200</t>
  </si>
  <si>
    <t>0700</t>
  </si>
  <si>
    <t>1400</t>
  </si>
  <si>
    <t>0300</t>
  </si>
  <si>
    <t>0400</t>
  </si>
  <si>
    <t>0500</t>
  </si>
  <si>
    <t>0800</t>
  </si>
  <si>
    <t>51420 84290</t>
  </si>
  <si>
    <t>51420 82300</t>
  </si>
  <si>
    <t>51420 82310</t>
  </si>
  <si>
    <t>51420 82320</t>
  </si>
  <si>
    <t>51421 S7620</t>
  </si>
  <si>
    <t>52408 16722</t>
  </si>
  <si>
    <t>51419 L4970</t>
  </si>
  <si>
    <t>51417 82450</t>
  </si>
  <si>
    <t>52402 14780</t>
  </si>
  <si>
    <t>52408 16723</t>
  </si>
  <si>
    <t>52408 16710</t>
  </si>
  <si>
    <t>51418  R0820</t>
  </si>
  <si>
    <t>51414 84260</t>
  </si>
  <si>
    <t>51416 81150</t>
  </si>
  <si>
    <t>51415 82410</t>
  </si>
  <si>
    <t>51414 80480</t>
  </si>
  <si>
    <t>51414 82400</t>
  </si>
  <si>
    <t>51414 L4670</t>
  </si>
  <si>
    <t>511A2 55190</t>
  </si>
  <si>
    <t>51414 L5190</t>
  </si>
  <si>
    <t>51414 80450</t>
  </si>
  <si>
    <t>51412 14723</t>
  </si>
  <si>
    <t>52403 14723</t>
  </si>
  <si>
    <t>51412 14210</t>
  </si>
  <si>
    <t>52402 14722</t>
  </si>
  <si>
    <t>52402  L3040</t>
  </si>
  <si>
    <t>52401 80040</t>
  </si>
  <si>
    <t>52407 82360</t>
  </si>
  <si>
    <t>52401 16721</t>
  </si>
  <si>
    <t xml:space="preserve"> 52401 80720</t>
  </si>
  <si>
    <t>52406 S4790</t>
  </si>
  <si>
    <t>52402 80300</t>
  </si>
  <si>
    <t>52402 82330</t>
  </si>
  <si>
    <t>52402 82430</t>
  </si>
  <si>
    <t>521Е2 50970</t>
  </si>
  <si>
    <t>522ZВ L7500</t>
  </si>
  <si>
    <t>52404 53030</t>
  </si>
  <si>
    <t>52402 80310</t>
  </si>
  <si>
    <t>52402 S4770</t>
  </si>
  <si>
    <t>52402 S4900</t>
  </si>
  <si>
    <t>52405 S4860</t>
  </si>
  <si>
    <t>52402 S4910</t>
  </si>
  <si>
    <t>2021 откл.обл. опека</t>
  </si>
  <si>
    <t>511А1 55190</t>
  </si>
  <si>
    <t>51411 80320</t>
  </si>
  <si>
    <t>51411 82330</t>
  </si>
  <si>
    <t>51411 82430</t>
  </si>
  <si>
    <t>52402 80320</t>
  </si>
  <si>
    <t>52402 S7670</t>
  </si>
  <si>
    <t>51402 81830</t>
  </si>
  <si>
    <t>51409 81740</t>
  </si>
  <si>
    <t>51409 S1270</t>
  </si>
  <si>
    <t>511F5 52430</t>
  </si>
  <si>
    <t>51409 S3480</t>
  </si>
  <si>
    <t>51409 83760</t>
  </si>
  <si>
    <t>51409 81680</t>
  </si>
  <si>
    <t>51406 12510</t>
  </si>
  <si>
    <t>51408 83740</t>
  </si>
  <si>
    <t>51407 83360</t>
  </si>
  <si>
    <t>51402 80910</t>
  </si>
  <si>
    <t>51402 80900</t>
  </si>
  <si>
    <t>51011 80930</t>
  </si>
  <si>
    <t>51401 12021</t>
  </si>
  <si>
    <t>Текущий
2022 год</t>
  </si>
  <si>
    <t>Плановый период</t>
  </si>
  <si>
    <t>2023 год</t>
  </si>
  <si>
    <t>2024 год</t>
  </si>
  <si>
    <t>53401 84400</t>
  </si>
  <si>
    <t>51401 84220</t>
  </si>
  <si>
    <t>51401 12022</t>
  </si>
  <si>
    <t>51401 12023</t>
  </si>
  <si>
    <t>51401 17900</t>
  </si>
  <si>
    <t>51401 80020</t>
  </si>
  <si>
    <t>51401 80040</t>
  </si>
  <si>
    <t>51401 80070</t>
  </si>
  <si>
    <t>51401 80100</t>
  </si>
  <si>
    <t>51401 81410</t>
  </si>
  <si>
    <t>53401 80040</t>
  </si>
  <si>
    <t>51401 83260</t>
  </si>
  <si>
    <t>51403 80710</t>
  </si>
  <si>
    <t>51404 51180</t>
  </si>
  <si>
    <t>53402 15840</t>
  </si>
  <si>
    <t>53402 83020</t>
  </si>
  <si>
    <t>52402 14721</t>
  </si>
  <si>
    <t>51407 81630</t>
  </si>
  <si>
    <t>51405 80700</t>
  </si>
  <si>
    <t>51405 81200</t>
  </si>
  <si>
    <t>51410 L2990</t>
  </si>
  <si>
    <t>Правовое основание финансового обеспечения расходного полномочия бюджета муниципального района</t>
  </si>
  <si>
    <t>вид документа, наименование, номер и дата</t>
  </si>
  <si>
    <t>номер статьи, части, пункта, подпункта, абзаца</t>
  </si>
  <si>
    <t>Брянской области</t>
  </si>
  <si>
    <t>Клетнянского муниципального района</t>
  </si>
  <si>
    <t xml:space="preserve">Постановление администрации Клетнянского района от 11.04.2017 № 244 «Об утверждении Положения о порядке расходования средств резервного фонда администрации Клетнянского района для предупреждения и ликвидации чрезвычайных ситуаций и происшествий»
</t>
  </si>
  <si>
    <t xml:space="preserve">Федеральный закон от 29.12.2012 N 273-ФЗ
"Об образовании в Российской Федерации"
</t>
  </si>
  <si>
    <t xml:space="preserve">Закон Брянской области от 08.08.2013 N 62-З
"Об образовании в Брянской области"
</t>
  </si>
  <si>
    <t xml:space="preserve">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</si>
  <si>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t>
  </si>
  <si>
    <t xml:space="preserve">Закон РФ от 14.01.1993 N 4292-1
"Об увековечении памяти погибших при защите Отечества"
</t>
  </si>
  <si>
    <t>Закон субъекта Российской Федерации № 93-З О физической культуре и спорте в Брянской области от 09.11.2009</t>
  </si>
  <si>
    <t>Закон субъекта Российской Федерации № 40-З Об организации проведения капитального ремонта общего имущества в многоквартирных домах, расположенных на территории Брянской области от 11.06.2013</t>
  </si>
  <si>
    <t xml:space="preserve">Постановление Администрации Брянской области от 15.08.2005 N 451
"О создании единой дежурно-диспетчерской службы муниципальных образований Брянской области"
</t>
  </si>
  <si>
    <t xml:space="preserve">Постановление Правительства Брянской области от 31.12.2018 № 764-п Об утверждении государственной программы "Развитие образования и науки Брянской области" </t>
  </si>
  <si>
    <t>Закон Брянской области от 18.12.2007. № 171-З Об архивном деле в Брянской области</t>
  </si>
  <si>
    <t xml:space="preserve">Закон Брянской области от 03.11.2010 N 91-З
"О полномочиях органов государственной власти Брянской области по взаимодействию с Ассоциацией "Совет муниципальных образований Брянской области"
</t>
  </si>
  <si>
    <t xml:space="preserve">Федеральный Закон  от 02.03.2007 № 25-ФЗ О муниципальной службе в Российской Федерации </t>
  </si>
  <si>
    <t>Устав Муниципального бюджетного учреждения культуры "Межпоселенческая центральная библиотека" Клетнянского района Брянской области утвержден Постановлением Клетнянского района №730 от 21.10.2011</t>
  </si>
  <si>
    <t xml:space="preserve">Примерное положение
об оплате труда работников муниципальных учреждений культуры
 Клетнянского района,  утвержденное Постановлением администрации Клетнянского района №245 от 11.04.2017 
</t>
  </si>
  <si>
    <t>П остановление администрации Клетнянского района 
от 29.12.2021г. № 792
"Об установлении тарифов на перевозки
по муниципальным маршрутам
регулярных перевозок в границах
Клетнянского района Брянской области",
Распоряжение администрации Клетнянского района от 14.02.2022г.№59-р "О внесении изменений в распоряжение от 13.10.2021г. №572-р "Об утверждении расписания муниципальных маршрутов регулярных перевозок на территории муниципального образования "Клетнянский муниципальный район" на 2022 год</t>
  </si>
  <si>
    <t>Программа по энергесбережению и повышению энергетической эффективности администрации Клетнянского района на 2019-2023 годы утверждена главой администрации Клетнянского района 31.10.2019г.</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</si>
  <si>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(ред. от 24.02.2022 г. №109)</t>
  </si>
  <si>
    <t xml:space="preserve">Постановление Правительства Брянской области от 27.12.2018 года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</si>
  <si>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Указы Президента Российской Федерации № 1609 Указ Президента Российской Федерации от 7 декабря 2012 г. № 1609 «Об утверждении положения о военных комиссариатах» </t>
  </si>
  <si>
    <t>Решение Клетнянского районного Совета народных депутатов от 20.05.2016 г. №18-7 "Об утверждении Положения об оплате труда и гарантиях муниципальных служащих в органах местного самоуправления муниципального образования "Клетнянский муниципальный район" (с изменениями)</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</si>
  <si>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(с изменениями)</t>
  </si>
  <si>
    <t>Закон Брянской области от 16.11.2007 N 156-З "О муниципальной службе в Брянской области"</t>
  </si>
  <si>
    <t>Закон Брянской области от 15.05.2000 N 26-З"Об энергосбережении и повышении энергетической эффективности на территории Брянской области"</t>
  </si>
  <si>
    <t>Федеральный закон от 02.03.2007 N 25-ФЗ "О муниципальной службе в Российской Федерации"</t>
  </si>
  <si>
    <t>ст.23, п.1, п.п.5</t>
  </si>
  <si>
    <t>ст.10, п.4</t>
  </si>
  <si>
    <t>Федеральный закон от 27.07.2010 N 210-ФЗ "Об организации предоставления государственных и муниципальных услуг"</t>
  </si>
  <si>
    <t>Федеральный закон от 06.10.2003 № 131-ФЗ "Об общих принципах организации местного самоуправления в российской Федерации"</t>
  </si>
  <si>
    <t>ст.15 п.1 подп.3</t>
  </si>
  <si>
    <t>Постановление Правительства Российской Федерации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</si>
  <si>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 xml:space="preserve">Постановление Правительства Брянской области от 01.07.2013 № 282-п "Об утверждении Порядка предоставления и расходования субвенций бюджетам муниципальных районов и городских округов на выплату единовременных пособий при всех формах устройства детей, лишенных родительского попечения, в семью" </t>
  </si>
  <si>
    <t xml:space="preserve">Постановление Правительства Брянской области от 27.12.2018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</si>
  <si>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Закон Брянской области от 15.06.2007 № 87-З "О наделении органов местного самоуправления отдельными государственными полномочиями по созданию административных комиссий и определению порядка их деятельности" </t>
  </si>
  <si>
    <t>Закон Брянской области от 11.01.2008 N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</si>
  <si>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Закон Брянской области от 11.11.2009 N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</si>
  <si>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Закон Брянской области от 28.12.2005 N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</si>
  <si>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Закон Брянской области от 02.12.2011 № 124-З "О наделении органов местного самоуправления отдельными государственными полномочиями Брянской области по обеспечению жилыми помещениями детей-сирот и детей, оставшихся без попечения родителей, а также лиц из их числа"</t>
  </si>
  <si>
    <t>Закон Брянской области от 13.08.2007 N 119-З "О наделении органов местного самоуправления отдельными государственными полномочиями Брянской области по назначению и выплате денежных средств на содержание и проезд ребенка, находящегося под опекой или попечительством"</t>
  </si>
  <si>
    <t xml:space="preserve">Закон Брянской области от 05.12.2006 N 105-З
"О наделении органов местного самоуправления отдельными государственными полномочиями Брянской области по назначению и выплате вознаграждения приемным родителям и ежегодной единовременной помощи приемным родителям"
</t>
  </si>
  <si>
    <t xml:space="preserve">Закон Брянской области от 16.03.2020 № 19-З Об отдельных вопросах в области обращения с животными в Брянской области" </t>
  </si>
  <si>
    <t xml:space="preserve">Постановление администрации Клетнянского района от 09.11.2015 № 934 «О создании Муниципального бюджетного учреждения "Центр государственных и муниципальных услуг "Мои документы" Клетнянского района Брянской области" и утверждении его Устава»
</t>
  </si>
  <si>
    <t xml:space="preserve">Постановление администрации Клетнянского района от 19.08.2019 № 568 «Об утверждении положения об оплате труда работников Муниципального бюджетного учреждения "Центр государственных и муниципальных услуг "Мои документы" Клетнянского района Брянской области"»
</t>
  </si>
  <si>
    <t>Постановление Правительства Брянской области от 27.12.2018 N 728-п "Об утверждении государственной программы "Экономическое развитие, инвестиционная политика и инновационная экономика Брянской области"</t>
  </si>
  <si>
    <t>Закон Брянской области № 17-З О наделении органов местного самоуправления муниципальных образований в Брянской облаот 16.03.2020</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</si>
  <si>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</si>
  <si>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</si>
  <si>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</si>
  <si>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Правительства Брянской области от 30.12.2013 N 810-п "Об установлении размера, условий и порядка компенсации расходов на оплату жилых помещений, отопления и освещения педагогическим работникам образовательных организаций, финансовое обеспечение деятельности которых осуществляется из областного и местных бюджетов, работающим и проживающим в сельских населенных пунктах и поселках городского типа на территории Брянской области"
</t>
  </si>
  <si>
    <t xml:space="preserve">Постановление Правительства Брянской области от 19.05.2014 N 207-п "Об установлении размера, условий и порядка компенсации расходов на оплату жилых помещений, отопления и освещения отдельным категориям педагогических работников образовательных организаций Брянской области, финансовое обеспечение деятельности которых осуществляется из областного и местных бюджетов"
</t>
  </si>
  <si>
    <t xml:space="preserve">Указ Губернатора Брянской области от 03.04.2014 N 107 "Об установлении размера, утверждении Порядка и условий денежной выплаты компенсационного характера на оплату жилья и коммунальных услуг отдельным категориям граждан, работающих в сельской местности или поселках городского типа на территории Брянской области"
</t>
  </si>
  <si>
    <t>Закон Брянской области от 11.05.2007 N 70-З "О наделении органов местного самоуправления отдельными государственными полномочиями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</si>
  <si>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Постановление Правительства Брянской области от 29.12.2018 № 735-п "Об утверждении государственной программы "Социальная и демографическая политика Брянской области" 
Закон Брянской области от 11.11.2010 N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</si>
  <si>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Итого</t>
  </si>
  <si>
    <t xml:space="preserve">Указ Президента Российской Федерации № 597 от 7 мая 2012 г. «О мероприятиях по реализации государственной социальной политики» </t>
  </si>
  <si>
    <t>Закон Брянской области от 08.08.2013 N 62-З "Об образовании в Брянской области"</t>
  </si>
  <si>
    <t>ст.17</t>
  </si>
  <si>
    <t xml:space="preserve">Решение Клетнянского районного Совета народных депутатов от 22.12.16.№23-6 "Об утверждении Порядка предоставления и методики распределения  иных межбюджетных трансфертов бюджетам поселений Клетнянского района – дотаций на поддержку мер по обеспечению сбалансированности бюджетов поселений
</t>
  </si>
  <si>
    <t>Закон Брянской области от 02.11.2016 N 89-З "О межбюджетных отношениях в Брянской области"</t>
  </si>
  <si>
    <t>ст.15, п.4</t>
  </si>
  <si>
    <t>Решение Клетнянского районного Совета народных депутатов от 24.12.15.№14-9 "Об утверждении Порядка предоставления и методики распределения иных межбюджетных трансфертов бюджетам сельских поселений Клетнянского района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</si>
  <si>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Решение Клетнянского районного Совета народных депутатов от 24.12.15.№14-8 "Об утверждении Порядка предоставления и методики распределения иных межбюджетных трансфертов бюджетам сельских поселений Клетнянского района на организацию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</si>
  <si>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Решение Клетнянского районного Совета народных депутатов от 24.12.15. №14-10 "Об утверждении Порядка предоставления и методики распределения иных межбюджетных трансфертов бюджетам сельских поселений Клетнянского района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</si>
  <si>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 xml:space="preserve"> Решение Клетнянского районного Совета народных депутатов от 20.04.21.№13-4/4 "Об утверждении Порядка предоставления и методики распределения иных межбюджетных трансфертов бюджетам сельских поселений Клетнянского муниципального района Брянской области в области градостроительной деятельности"</t>
  </si>
  <si>
    <t>Закон Брянской области от 15.03.2007 N 28-З "О градостроительной деятельности в Брянской области"</t>
  </si>
  <si>
    <t>Закон Брянской области № 18-З О наделении органов местного самоуправления отдельными государственными полномочиями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 от 09.03.2011</t>
  </si>
  <si>
    <t>Постановление администрации Клетнянского района от 24.12.2018г.№ 1120 «Об утверждении муниципальной программы «Управление муниципальными финансами Клетнянского муниципального района</t>
  </si>
  <si>
    <t xml:space="preserve">Указ Президента Российской Федерации от 7 декабря 2012 г. № 1609 «Об утверждении положения о военных комиссариатах» </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</si>
  <si>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</si>
  <si>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 xml:space="preserve">Решение Клетнянского районного Совета народных депутатов "Об утверждении Положения о порядке установления, выплаты и перерасчета пенсии за выслугу лет лицам, замещавшим должности муниципальной службы в муниципальном образовании "Клетнянский муниципальный район" от 30.11.2012 г. №30-3/4 </t>
  </si>
  <si>
    <t xml:space="preserve">Нормативные правовые акты субъекта Российской Федерации от 31.12.2018 № 752-п Об утверждении государственной программы "Развитие топливно-энергетического комплекса и жилищно-коммунального хозяйства Брянской области" </t>
  </si>
  <si>
    <t xml:space="preserve">Закон Брянской области от 16.11.2007 № 156-З "О муниципальной службе в Брянской области" </t>
  </si>
  <si>
    <t>Решение Клетнянского районного Совета народных депутатов от 29.09.21.№17-2"Об утверждении Положения о Контрольно-счетной палате Клетнянского муниципального района Брянской области"</t>
  </si>
  <si>
    <t>Закон Брянской области от 09.11.2009 N 93-З "О физической культуре и спорте в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</si>
  <si>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</si>
  <si>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</si>
  <si>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Решение Клетнянского районного Совета народных депутатов от 21.10.21.№18-4 "О принятии полномочий по осуществлению внутреннего муниципального финансового контроля органами местного самоуправления муниципального образования "Клетнянский муниципальный район" от органов местного самоуправления муниципального образования "Лутенское сельское поселение", муниципального образования "Мужиновское сельское поселение", муниципального образования "Надвинское сельское поселение", муниципального образования "Акуличское сельское поселение", муниципального образования "Мирнинское сельское поселение" и муниципального образования "Клетнянское городское поселение"</t>
  </si>
  <si>
    <t>Постановление администрации Клетнянского района от 24.12.2018г.№ 1133 «Развитие системы образования Клетнянского муниципального района»
Постановление администрации Клетнянского района от 23.11.2020 № 723 «Об утверждении  Примерного положения об организации питания учащихся общеобразовательных учреждений Клетнянского муниципального района Брянской области"</t>
  </si>
  <si>
    <t>Постановление администрации Клетнянского района от 18.03.2022г. №154 «Об об организации отдыха и оздоровления детей   Клетнянского муниципального района Брянской области"</t>
  </si>
  <si>
    <t>Постановление администрации Клетнянского района от 24.12.2018г.№ 1133 «Развитие системы образования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</si>
  <si>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 xml:space="preserve">Постановление администрации Клетнянского района от 24.12.2018г.№ 1133 «Развитие системы образования Клетнянского муниципального района»
Постановлением администрации Клетнянского района от 29 декабря 2017 г. N 1222 "Об утверждении Положения об оплате труда работников управления образования администрации Клетнянского района"
</t>
  </si>
  <si>
    <t xml:space="preserve">Решение Клетнянского районного Совета народных депутатов № 44-5 от 17.07.2014 г. " Об утверждении Положения об управлении муниципальной собственностью муниципального образования "Клетнянский муниципальный район"
Решение Клетнянского районного Совета народных депутатов от 11.12.2020 N 10-2 "Об утверждении порядка формирования, ведения, ежегодного дополнения и опубликования перечня муниципального имущества муниципального образования "Клетнянский муниципальный район" Брянской области, свободного от прав третьих лиц, предназначенного для предоставления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самозанятым гражданам"
</t>
  </si>
  <si>
    <t>Закон Брянской области от 26.03.2007 N 33-З "О разграничении имущества, находящегося в муниципальной собственности, между вновь образованными муниципальными образованиями "Клетнянское городское поселение", "Акуличское сельское поселение", "Лутенское сельское поселение", "Мирнинское сельское поселение", "Мужиновское сельское поселение", "Надвинское сельское поселение" и муниципальным образованием "Клетнянский муниципальный район", в границах которого они образованы"</t>
  </si>
  <si>
    <t xml:space="preserve">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11.04.2017г. № 245 «Об утверждении Положения об оплате труда работников муниципальных бюджетных учреждений культуры Клетнянского района»                                     </t>
  </si>
  <si>
    <t>Указ Губернатора Брянской области от 29.12.2016 N 379 "О создании межведомственного координационного совета по увековечению памяти погибших при защите Отечества и патриотическому воспитанию граждан"</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</si>
  <si>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</si>
  <si>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</si>
  <si>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администрации Клетнянского района от 29.01.2013 г. № 17  "О создании муниципального казеннго учреждения "Единая дежурно-диспетчерская служба Клетнянского муниципального района"
Решение Клетнянского районного Совета народных депутатов от 19.02.2015. №5-10 "О    согласии   на принятие    из    государственной собственности Брянской области в собственность муниципального     образования      «Клетнянский   муниципальный   район»  оборудования  системы оповещения     Клетнянского    районного     звена    территориальной  подсистемы  РСЧС   Брянской области"
</t>
  </si>
  <si>
    <t>Закон Брянской области от 08.11.2010 N 94-З "О порядке организации и осуществления муниципального земельного контроля на территории муниципальных образований Брянской области"</t>
  </si>
  <si>
    <t>Постановление Правительства Брянской области от 27.10.2014 N 488-п "Об осуществлении капитальных вложений в объекты государственной и муниципальной собственности на территории Брянской области"</t>
  </si>
  <si>
    <t>Закон Брянской области от 03.07.2010 N 54-З "Об организации транспортного обслуживания населения на территории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</si>
  <si>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послений Клетнянского муниципального района Брянской области"</t>
  </si>
  <si>
    <t>1101</t>
  </si>
  <si>
    <t>51404 51200</t>
  </si>
  <si>
    <t>51407 18540</t>
  </si>
  <si>
    <t>51414 82430</t>
  </si>
  <si>
    <r>
      <t>Р</t>
    </r>
    <r>
      <rPr>
        <sz val="9"/>
        <color rgb="FF000000"/>
        <rFont val="Trebuchet MS"/>
        <family val="2"/>
        <charset val="204"/>
      </rPr>
      <t xml:space="preserve">еестр расходных обязательств </t>
    </r>
    <r>
      <rPr>
        <b/>
        <sz val="9"/>
        <color rgb="FF000000"/>
        <rFont val="Trebuchet MS"/>
        <family val="2"/>
        <charset val="204"/>
      </rPr>
      <t>Клетнянского муниципального района Брянской области на 1 августа 2022 года</t>
    </r>
  </si>
  <si>
    <t>Постановление Администрации Брянской области от 11.01.2010 N 12 "О создании запасов материально-технических,медицинских и иных средств для обеспечения мероприятий гражданской обороны на территоррии Брянской области"</t>
  </si>
  <si>
    <t>Постановление администрации Клетнянского района от 15.09.2022 № 551 "О создании, содержании и использовании запасов материально-технических, продовольственных, медицинских и иных средств для обеспечения мероприятий гражданской обороны"</t>
  </si>
  <si>
    <t>001</t>
  </si>
  <si>
    <t>0141480700</t>
  </si>
  <si>
    <t>002</t>
  </si>
  <si>
    <t>0241280300</t>
  </si>
  <si>
    <t>0241514723</t>
  </si>
  <si>
    <t>0241253030</t>
  </si>
  <si>
    <t>0241280310</t>
  </si>
  <si>
    <t>021EВ51790</t>
  </si>
  <si>
    <t>0241280320</t>
  </si>
  <si>
    <t>02427 S4790</t>
  </si>
  <si>
    <t>0241180040</t>
  </si>
  <si>
    <t xml:space="preserve"> 02411 80720</t>
  </si>
  <si>
    <t>01471 80900</t>
  </si>
  <si>
    <t>01411 80930</t>
  </si>
  <si>
    <t>01419 81730</t>
  </si>
  <si>
    <t>01419 81830</t>
  </si>
  <si>
    <t>01413 L4970</t>
  </si>
  <si>
    <t>01414 81200</t>
  </si>
  <si>
    <t>012</t>
  </si>
  <si>
    <t>12412 15840</t>
  </si>
  <si>
    <t>01412 83020</t>
  </si>
  <si>
    <t>01433 82450</t>
  </si>
  <si>
    <t>312</t>
  </si>
  <si>
    <t>02412  L3040</t>
  </si>
  <si>
    <t>01422 80710</t>
  </si>
  <si>
    <t>01412 51200</t>
  </si>
  <si>
    <t>0143116710</t>
  </si>
  <si>
    <t>02415 14723</t>
  </si>
  <si>
    <t>02412 14780</t>
  </si>
  <si>
    <t>0143116723</t>
  </si>
  <si>
    <t>01431 16722</t>
  </si>
  <si>
    <t>01453 12510</t>
  </si>
  <si>
    <t>02412 14721</t>
  </si>
  <si>
    <t>02412 14722</t>
  </si>
  <si>
    <t>0141180020</t>
  </si>
  <si>
    <t>01411 80040</t>
  </si>
  <si>
    <t>003</t>
  </si>
  <si>
    <t>004</t>
  </si>
  <si>
    <t>12411 80040</t>
  </si>
  <si>
    <t>01411 81410</t>
  </si>
  <si>
    <t>01411 80100</t>
  </si>
  <si>
    <t>1241180040</t>
  </si>
  <si>
    <t>01411 80020</t>
  </si>
  <si>
    <t>0141180040</t>
  </si>
  <si>
    <t>01411 12022</t>
  </si>
  <si>
    <t>0141117900</t>
  </si>
  <si>
    <t>01411 12021</t>
  </si>
  <si>
    <t>0141112023</t>
  </si>
  <si>
    <t>01411 17900</t>
  </si>
  <si>
    <t>0141116721</t>
  </si>
  <si>
    <t>0141117390</t>
  </si>
  <si>
    <t>0141881130</t>
  </si>
  <si>
    <t>0141881150</t>
  </si>
  <si>
    <t>0141782360</t>
  </si>
  <si>
    <t>0147180920</t>
  </si>
  <si>
    <t>0401</t>
  </si>
  <si>
    <t>0242182370</t>
  </si>
  <si>
    <t>0241282520</t>
  </si>
  <si>
    <t>0142184260</t>
  </si>
  <si>
    <t>0142184270</t>
  </si>
  <si>
    <t>1.1.2.20</t>
  </si>
  <si>
    <t>01421 80450</t>
  </si>
  <si>
    <t>01421S4230</t>
  </si>
  <si>
    <t>0142180480</t>
  </si>
  <si>
    <t>0142114210</t>
  </si>
  <si>
    <t>0141682300</t>
  </si>
  <si>
    <t>0241280340</t>
  </si>
  <si>
    <t>0146181610</t>
  </si>
  <si>
    <t>1/1/1/3</t>
  </si>
  <si>
    <t>0141981850</t>
  </si>
  <si>
    <t>850</t>
  </si>
  <si>
    <t>организация мероприятий межпоселенческого характера по охране окружающей среды</t>
  </si>
  <si>
    <t>1.1.1.16</t>
  </si>
  <si>
    <t>0605</t>
  </si>
  <si>
    <t>0142083280</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</si>
  <si>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</si>
  <si>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библиотечного обслуживания населения, комплектование и обеспечение сохранности библиотечных фондов библиотек поселения</t>
  </si>
  <si>
    <t>Условно утвержденные расходы на первый и второй годы планового периода в соответствии с решением о местном бюджете муниципальног района</t>
  </si>
  <si>
    <t>7000080080</t>
  </si>
  <si>
    <t>Решение районного Совета народных депутатов № 6-242 от 14.12.2022 г " О бюджете Брасовского  муниципального района на 2023 г и плановый период 2024 и 2025 годов"</t>
  </si>
  <si>
    <t>02402S7670</t>
  </si>
  <si>
    <t>0142114230</t>
  </si>
  <si>
    <t>011A255190</t>
  </si>
  <si>
    <t>01421L4670</t>
  </si>
  <si>
    <t>0141680600</t>
  </si>
  <si>
    <t>7000083030</t>
  </si>
  <si>
    <t>7000055490</t>
  </si>
  <si>
    <t>0141981740</t>
  </si>
  <si>
    <t>7000080100</t>
  </si>
  <si>
    <t>Брасовского  муниципального района</t>
  </si>
  <si>
    <t>Объем средств на исполнение расходного обязательства  Брасовского  муниципального района Брянской области, рублей</t>
  </si>
  <si>
    <t>0314</t>
  </si>
  <si>
    <t>0141115880</t>
  </si>
  <si>
    <t>0141183420</t>
  </si>
  <si>
    <t>014118420</t>
  </si>
  <si>
    <t>0241115880</t>
  </si>
  <si>
    <t>7000015880</t>
  </si>
  <si>
    <t>024118420</t>
  </si>
  <si>
    <t>7000083420</t>
  </si>
  <si>
    <t>70000083420</t>
  </si>
  <si>
    <t>124118420</t>
  </si>
  <si>
    <t>0241183420</t>
  </si>
  <si>
    <t>1241183420</t>
  </si>
  <si>
    <t>1241115880</t>
  </si>
  <si>
    <t>610</t>
  </si>
  <si>
    <t>2026 год</t>
  </si>
  <si>
    <t>01403S3450</t>
  </si>
  <si>
    <t>011A155130</t>
  </si>
  <si>
    <t>0141881190</t>
  </si>
  <si>
    <t>Закон Брянской области от 01.03.2024 г № 13-з " О внесении изменений в Закон Брянской области " Об областном бюджете на 2024 г и на плановый период 2025 и 2026 годов"</t>
  </si>
  <si>
    <t>01404S6170</t>
  </si>
  <si>
    <t>01431Д0820</t>
  </si>
  <si>
    <t>0140883310</t>
  </si>
  <si>
    <t>1.2.13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</si>
  <si>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</si>
  <si>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0107</t>
  </si>
  <si>
    <t>7000080060</t>
  </si>
  <si>
    <t>880</t>
  </si>
  <si>
    <t>0140783270</t>
  </si>
  <si>
    <t>831</t>
  </si>
  <si>
    <t>0140313450</t>
  </si>
  <si>
    <t>02404L0500</t>
  </si>
  <si>
    <t>1403</t>
  </si>
  <si>
    <t>0141183410</t>
  </si>
  <si>
    <t>Реестр расходных обязательств Брасовского  муниципального района Брянской области на   2025 -2027 годы</t>
  </si>
  <si>
    <t>Текущий
2025 год</t>
  </si>
  <si>
    <t>2027 год</t>
  </si>
  <si>
    <t>011Я555900</t>
  </si>
  <si>
    <t>240</t>
  </si>
  <si>
    <t>02412S4840</t>
  </si>
  <si>
    <t>0145181990</t>
  </si>
  <si>
    <t>01219SИ110</t>
  </si>
  <si>
    <t>0142182410</t>
  </si>
  <si>
    <t>014049Д180</t>
  </si>
  <si>
    <t>0141514723</t>
  </si>
  <si>
    <t>7000019030</t>
  </si>
  <si>
    <t>1003</t>
  </si>
  <si>
    <t>7000010120</t>
  </si>
  <si>
    <t>021E4 14900</t>
  </si>
  <si>
    <t>011Р5 91390</t>
  </si>
  <si>
    <t>0145181630</t>
  </si>
  <si>
    <t>01423S7620</t>
  </si>
  <si>
    <t>0142180320</t>
  </si>
  <si>
    <t>014049Д040</t>
  </si>
  <si>
    <t>0142180450</t>
  </si>
  <si>
    <t>242</t>
  </si>
  <si>
    <t>01471 80920</t>
  </si>
  <si>
    <t>830</t>
  </si>
  <si>
    <t>01406S4230</t>
  </si>
  <si>
    <t>01421L5190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</si>
</sst>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color rgb="FF000000"/>
      <name val="Times New Roman"/>
    </font>
    <font>
      <b/>
      <sz val="9"/>
      <color rgb="FF000000"/>
      <name val="Trebuchet MS"/>
      <family val="2"/>
      <charset val="204"/>
    </font>
    <font>
      <sz val="9"/>
      <color rgb="FF000000"/>
      <name val="Trebuchet MS"/>
      <family val="2"/>
      <charset val="204"/>
    </font>
    <font>
      <sz val="9"/>
      <color rgb="FF000000"/>
      <name val="Times New Roman"/>
      <family val="1"/>
      <charset val="204"/>
    </font>
    <font>
      <sz val="9"/>
      <name val="Times New Roman"/>
      <family val="1"/>
      <charset val="204"/>
    </font>
    <font>
      <sz val="9"/>
      <color rgb="FF0000FF"/>
      <name val="Times New Roman"/>
      <family val="1"/>
      <charset val="204"/>
    </font>
    <font>
      <sz val="10"/>
      <color rgb="FF0000FF"/>
      <name val="Times New Roman"/>
      <family val="1"/>
      <charset val="204"/>
    </font>
    <font>
      <sz val="9"/>
      <color rgb="FF000000"/>
      <name val="Times New Roman"/>
      <family val="1"/>
      <charset val="204"/>
    </font>
    <font>
      <sz val="9"/>
      <color rgb="FFFF3300"/>
      <name val="Times New Roman"/>
      <family val="1"/>
      <charset val="204"/>
    </font>
    <font>
      <sz val="10"/>
      <color rgb="FFFF3300"/>
      <name val="Times New Roman"/>
      <family val="1"/>
      <charset val="204"/>
    </font>
    <font>
      <sz val="10"/>
      <color rgb="FF000000"/>
      <name val="Times New Roman"/>
      <family val="1"/>
      <charset val="204"/>
    </font>
    <font>
      <sz val="10"/>
      <color rgb="FFFF0000"/>
      <name val="Times New Roman"/>
      <family val="1"/>
      <charset val="204"/>
    </font>
    <font>
      <b/>
      <sz val="9"/>
      <color rgb="FF0000FF"/>
      <name val="Times New Roman"/>
      <family val="1"/>
      <charset val="204"/>
    </font>
    <font>
      <b/>
      <sz val="9"/>
      <name val="Times New Roman"/>
      <family val="1"/>
      <charset val="204"/>
    </font>
    <font>
      <sz val="8"/>
      <color rgb="FF000000"/>
      <name val="Times New Roman"/>
      <family val="2"/>
    </font>
    <font>
      <b/>
      <sz val="10"/>
      <name val="Times New Roman"/>
      <family val="1"/>
      <charset val="204"/>
    </font>
    <font>
      <b/>
      <sz val="9"/>
      <color rgb="FF000000"/>
      <name val="Times New Roman"/>
      <family val="1"/>
      <charset val="204"/>
    </font>
    <font>
      <sz val="9"/>
      <color rgb="FF000000"/>
      <name val="Times New Roman"/>
      <family val="2"/>
    </font>
  </fonts>
  <fills count="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FFCC"/>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right style="thin">
        <color rgb="FF000000"/>
      </right>
      <top style="thin">
        <color indexed="64"/>
      </top>
      <bottom/>
      <diagonal/>
    </border>
    <border>
      <left style="thin">
        <color indexed="64"/>
      </left>
      <right/>
      <top/>
      <bottom/>
      <diagonal/>
    </border>
    <border>
      <left style="thin">
        <color rgb="FF000000"/>
      </left>
      <right/>
      <top style="thin">
        <color indexed="64"/>
      </top>
      <bottom/>
      <diagonal/>
    </border>
    <border>
      <left style="thin">
        <color rgb="FF000000"/>
      </left>
      <right/>
      <top/>
      <bottom style="thin">
        <color indexed="64"/>
      </bottom>
      <diagonal/>
    </border>
  </borders>
  <cellStyleXfs count="2">
    <xf numFmtId="0" fontId="0" fillId="0" borderId="0">
      <alignment vertical="top" wrapText="1"/>
    </xf>
    <xf numFmtId="0" fontId="14" fillId="0" borderId="7">
      <alignment horizontal="center" vertical="top" wrapText="1"/>
    </xf>
  </cellStyleXfs>
  <cellXfs count="377">
    <xf numFmtId="0" fontId="0" fillId="0" borderId="0" xfId="0">
      <alignment vertical="top" wrapText="1"/>
    </xf>
    <xf numFmtId="0" fontId="3" fillId="0" borderId="1" xfId="0" applyFont="1" applyBorder="1" applyAlignment="1">
      <alignment horizontal="center" vertical="top" wrapText="1"/>
    </xf>
    <xf numFmtId="164" fontId="3" fillId="2" borderId="1" xfId="0" applyNumberFormat="1" applyFont="1" applyFill="1" applyBorder="1" applyAlignment="1">
      <alignment horizontal="center" vertical="top" wrapText="1"/>
    </xf>
    <xf numFmtId="164" fontId="5" fillId="0" borderId="1" xfId="0" applyNumberFormat="1"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6" fillId="0" borderId="0" xfId="0" applyFont="1">
      <alignment vertical="top" wrapText="1"/>
    </xf>
    <xf numFmtId="164" fontId="3" fillId="4" borderId="1" xfId="0" applyNumberFormat="1"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164" fontId="0" fillId="0" borderId="0" xfId="0" applyNumberFormat="1">
      <alignment vertical="top" wrapText="1"/>
    </xf>
    <xf numFmtId="0" fontId="7" fillId="0" borderId="1" xfId="0" applyFont="1" applyBorder="1" applyAlignment="1">
      <alignment horizontal="center"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9" fillId="0" borderId="0" xfId="0" applyFont="1">
      <alignment vertical="top" wrapText="1"/>
    </xf>
    <xf numFmtId="0" fontId="10" fillId="0" borderId="0" xfId="0" applyFont="1">
      <alignment vertical="top" wrapText="1"/>
    </xf>
    <xf numFmtId="4" fontId="0" fillId="0" borderId="0" xfId="0" applyNumberFormat="1">
      <alignment vertical="top" wrapText="1"/>
    </xf>
    <xf numFmtId="49" fontId="7"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top" wrapText="1"/>
    </xf>
    <xf numFmtId="49" fontId="5"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49" fontId="0" fillId="0" borderId="0" xfId="0" applyNumberFormat="1">
      <alignment vertical="top" wrapText="1"/>
    </xf>
    <xf numFmtId="4" fontId="3" fillId="0" borderId="1" xfId="0" applyNumberFormat="1" applyFont="1" applyBorder="1" applyAlignment="1">
      <alignment horizontal="center" vertical="top" wrapText="1"/>
    </xf>
    <xf numFmtId="4" fontId="5" fillId="0" borderId="1" xfId="0" applyNumberFormat="1" applyFont="1" applyBorder="1" applyAlignment="1">
      <alignment horizontal="center" vertical="top" wrapText="1"/>
    </xf>
    <xf numFmtId="4" fontId="4" fillId="0" borderId="1" xfId="0" applyNumberFormat="1" applyFont="1" applyBorder="1" applyAlignment="1">
      <alignment horizontal="center" vertical="top" wrapText="1"/>
    </xf>
    <xf numFmtId="0" fontId="5" fillId="0" borderId="2" xfId="0" applyFont="1" applyBorder="1" applyAlignment="1">
      <alignment horizontal="center" vertical="top" wrapText="1"/>
    </xf>
    <xf numFmtId="49" fontId="5" fillId="0" borderId="4" xfId="0" applyNumberFormat="1" applyFont="1" applyBorder="1" applyAlignment="1">
      <alignment horizontal="center" vertical="top" wrapText="1"/>
    </xf>
    <xf numFmtId="49" fontId="5" fillId="0" borderId="7"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0" fontId="5" fillId="0" borderId="5" xfId="0"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4" xfId="0" applyNumberFormat="1" applyFont="1" applyBorder="1" applyAlignment="1">
      <alignment horizontal="center" vertical="top" wrapText="1"/>
    </xf>
    <xf numFmtId="4" fontId="3" fillId="0" borderId="10"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4" fontId="5" fillId="0" borderId="10" xfId="0" applyNumberFormat="1" applyFont="1" applyBorder="1" applyAlignment="1">
      <alignment horizontal="center" vertical="top" wrapText="1"/>
    </xf>
    <xf numFmtId="4" fontId="5" fillId="0" borderId="14" xfId="0" applyNumberFormat="1" applyFont="1" applyBorder="1" applyAlignment="1">
      <alignment horizontal="center" vertical="top" wrapText="1"/>
    </xf>
    <xf numFmtId="4" fontId="5" fillId="0" borderId="5" xfId="0" applyNumberFormat="1" applyFont="1" applyBorder="1" applyAlignment="1">
      <alignment horizontal="center" vertical="top" wrapText="1"/>
    </xf>
    <xf numFmtId="4" fontId="5" fillId="0" borderId="16"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 fontId="5" fillId="0" borderId="8" xfId="0" applyNumberFormat="1" applyFont="1" applyBorder="1" applyAlignment="1">
      <alignment horizontal="center" vertical="top" wrapText="1"/>
    </xf>
    <xf numFmtId="0" fontId="3" fillId="0" borderId="7" xfId="0" applyFont="1" applyBorder="1" applyAlignment="1">
      <alignment horizontal="center" vertical="top" wrapText="1"/>
    </xf>
    <xf numFmtId="4" fontId="5" fillId="0" borderId="7" xfId="0" applyNumberFormat="1" applyFont="1" applyBorder="1" applyAlignment="1">
      <alignment horizontal="center" vertical="top" wrapText="1"/>
    </xf>
    <xf numFmtId="49" fontId="4" fillId="0" borderId="10" xfId="0" applyNumberFormat="1" applyFont="1" applyBorder="1" applyAlignment="1">
      <alignment horizontal="center" vertical="top" wrapText="1"/>
    </xf>
    <xf numFmtId="4" fontId="4" fillId="0" borderId="10"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4" xfId="0" applyFont="1" applyBorder="1" applyAlignment="1">
      <alignment horizontal="center" vertical="top" wrapText="1"/>
    </xf>
    <xf numFmtId="49" fontId="5" fillId="0" borderId="2" xfId="0" applyNumberFormat="1" applyFont="1" applyBorder="1" applyAlignment="1">
      <alignment horizontal="center" vertical="top" wrapText="1"/>
    </xf>
    <xf numFmtId="49" fontId="5" fillId="0" borderId="21" xfId="0" applyNumberFormat="1" applyFont="1" applyBorder="1" applyAlignment="1">
      <alignment horizontal="center" vertical="top" wrapText="1"/>
    </xf>
    <xf numFmtId="49" fontId="5" fillId="0" borderId="9" xfId="0" applyNumberFormat="1" applyFont="1" applyBorder="1" applyAlignment="1">
      <alignment horizontal="center" vertical="top" wrapText="1"/>
    </xf>
    <xf numFmtId="49" fontId="5" fillId="0" borderId="14"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13" xfId="0" applyNumberFormat="1" applyFont="1" applyBorder="1" applyAlignment="1">
      <alignment horizontal="center" vertical="top" wrapText="1"/>
    </xf>
    <xf numFmtId="49" fontId="10" fillId="0" borderId="0" xfId="0" applyNumberFormat="1" applyFont="1">
      <alignment vertical="top" wrapText="1"/>
    </xf>
    <xf numFmtId="4" fontId="4" fillId="0" borderId="21" xfId="0" applyNumberFormat="1" applyFont="1" applyBorder="1" applyAlignment="1">
      <alignment horizontal="center" vertical="top" wrapText="1"/>
    </xf>
    <xf numFmtId="4" fontId="5" fillId="0" borderId="21" xfId="0" applyNumberFormat="1" applyFont="1" applyBorder="1" applyAlignment="1">
      <alignment horizontal="center" vertical="top" wrapText="1"/>
    </xf>
    <xf numFmtId="4" fontId="5" fillId="0" borderId="18" xfId="0" applyNumberFormat="1" applyFont="1" applyBorder="1" applyAlignment="1">
      <alignment horizontal="center" vertical="top" wrapText="1"/>
    </xf>
    <xf numFmtId="4" fontId="5" fillId="0" borderId="2" xfId="0" applyNumberFormat="1" applyFont="1" applyBorder="1" applyAlignment="1">
      <alignment horizontal="center" vertical="top" wrapText="1"/>
    </xf>
    <xf numFmtId="49" fontId="5" fillId="0" borderId="3" xfId="0" applyNumberFormat="1" applyFont="1" applyBorder="1" applyAlignment="1">
      <alignment horizontal="center" vertical="top" wrapText="1"/>
    </xf>
    <xf numFmtId="4" fontId="5" fillId="0" borderId="13" xfId="0" applyNumberFormat="1" applyFont="1" applyBorder="1" applyAlignment="1">
      <alignment horizontal="center" vertical="top" wrapText="1"/>
    </xf>
    <xf numFmtId="4" fontId="5" fillId="0" borderId="11" xfId="0" applyNumberFormat="1" applyFont="1" applyBorder="1" applyAlignment="1">
      <alignment horizontal="center" vertical="top" wrapText="1"/>
    </xf>
    <xf numFmtId="4" fontId="5" fillId="0" borderId="12" xfId="0" applyNumberFormat="1" applyFont="1" applyBorder="1" applyAlignment="1">
      <alignment horizontal="center" vertical="top" wrapText="1"/>
    </xf>
    <xf numFmtId="4" fontId="3" fillId="0" borderId="7" xfId="0" applyNumberFormat="1" applyFont="1" applyBorder="1" applyAlignment="1">
      <alignment horizontal="center" vertical="top" wrapText="1"/>
    </xf>
    <xf numFmtId="4" fontId="11" fillId="0" borderId="0" xfId="0" applyNumberFormat="1" applyFont="1">
      <alignment vertical="top" wrapText="1"/>
    </xf>
    <xf numFmtId="0" fontId="3" fillId="0" borderId="5" xfId="0" applyFont="1" applyBorder="1" applyAlignment="1">
      <alignment horizontal="center" vertical="top" wrapText="1"/>
    </xf>
    <xf numFmtId="4" fontId="5" fillId="0" borderId="3" xfId="0" applyNumberFormat="1" applyFont="1" applyBorder="1" applyAlignment="1">
      <alignment horizontal="center" vertical="top" wrapText="1"/>
    </xf>
    <xf numFmtId="49" fontId="5" fillId="0" borderId="19" xfId="0" applyNumberFormat="1" applyFont="1" applyBorder="1" applyAlignment="1">
      <alignment horizontal="center" vertical="center" wrapText="1"/>
    </xf>
    <xf numFmtId="49" fontId="5" fillId="0" borderId="29" xfId="0" applyNumberFormat="1" applyFont="1" applyBorder="1" applyAlignment="1">
      <alignment horizontal="center" vertical="top" wrapText="1"/>
    </xf>
    <xf numFmtId="49" fontId="7" fillId="0" borderId="21" xfId="0" applyNumberFormat="1" applyFont="1" applyBorder="1" applyAlignment="1">
      <alignment horizontal="center" vertical="top" wrapText="1"/>
    </xf>
    <xf numFmtId="49" fontId="4" fillId="0" borderId="18" xfId="0" applyNumberFormat="1" applyFont="1" applyBorder="1" applyAlignment="1">
      <alignment horizontal="center" vertical="top" wrapText="1"/>
    </xf>
    <xf numFmtId="4" fontId="9" fillId="0" borderId="0" xfId="0" applyNumberFormat="1" applyFont="1">
      <alignment vertical="top" wrapText="1"/>
    </xf>
    <xf numFmtId="4" fontId="5" fillId="0" borderId="29" xfId="0" applyNumberFormat="1" applyFont="1" applyBorder="1" applyAlignment="1">
      <alignment horizontal="center" vertical="top" wrapText="1"/>
    </xf>
    <xf numFmtId="0" fontId="5" fillId="0" borderId="10" xfId="0" applyFont="1" applyBorder="1">
      <alignment vertical="top" wrapText="1"/>
    </xf>
    <xf numFmtId="0" fontId="5" fillId="0" borderId="8" xfId="0" applyFont="1" applyBorder="1" applyAlignment="1">
      <alignment horizontal="center" vertical="top" wrapText="1"/>
    </xf>
    <xf numFmtId="49" fontId="4" fillId="0" borderId="19" xfId="0" applyNumberFormat="1" applyFont="1" applyBorder="1" applyAlignment="1">
      <alignment horizontal="center" vertical="top" wrapText="1"/>
    </xf>
    <xf numFmtId="4" fontId="5" fillId="0" borderId="37" xfId="0" applyNumberFormat="1" applyFont="1" applyBorder="1" applyAlignment="1">
      <alignment horizontal="center" vertical="top"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top" wrapText="1"/>
    </xf>
    <xf numFmtId="0" fontId="7" fillId="0" borderId="7" xfId="0"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5" fillId="0" borderId="7" xfId="0" applyFont="1" applyBorder="1" applyAlignment="1">
      <alignment horizontal="center"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49" fontId="5" fillId="0" borderId="4" xfId="0" applyNumberFormat="1" applyFont="1" applyBorder="1" applyAlignment="1">
      <alignment horizontal="center" vertical="center" wrapText="1"/>
    </xf>
    <xf numFmtId="0" fontId="6" fillId="0" borderId="0" xfId="0" applyFont="1" applyAlignment="1">
      <alignment vertical="center" wrapText="1"/>
    </xf>
    <xf numFmtId="4" fontId="4"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0" fillId="0" borderId="0" xfId="0" applyAlignment="1">
      <alignment vertical="center" wrapText="1"/>
    </xf>
    <xf numFmtId="4" fontId="5" fillId="0" borderId="5"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4" fontId="5" fillId="0" borderId="21"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9" fontId="13" fillId="0" borderId="10"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3" fillId="0" borderId="1" xfId="0" applyNumberFormat="1" applyFont="1" applyBorder="1" applyAlignment="1">
      <alignment horizontal="center" vertical="top" wrapText="1"/>
    </xf>
    <xf numFmtId="4" fontId="13" fillId="0" borderId="1" xfId="0" applyNumberFormat="1" applyFont="1" applyBorder="1" applyAlignment="1">
      <alignment horizontal="center" vertical="top"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6" xfId="0" applyNumberFormat="1" applyFont="1" applyBorder="1" applyAlignment="1">
      <alignment horizontal="center" vertical="top" wrapText="1"/>
    </xf>
    <xf numFmtId="49" fontId="4" fillId="0" borderId="5"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0" fontId="5" fillId="0" borderId="7" xfId="0" applyFont="1" applyBorder="1" applyAlignment="1">
      <alignment vertical="center" wrapText="1"/>
    </xf>
    <xf numFmtId="0" fontId="12" fillId="0" borderId="10" xfId="0" applyFont="1" applyBorder="1" applyAlignment="1">
      <alignment horizontal="center" vertical="center" wrapText="1"/>
    </xf>
    <xf numFmtId="4" fontId="13" fillId="0" borderId="21"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14" fillId="0" borderId="7" xfId="1" applyAlignment="1" applyProtection="1">
      <alignment horizontal="center" vertical="center" wrapText="1"/>
      <protection locked="0"/>
    </xf>
    <xf numFmtId="4" fontId="5" fillId="0" borderId="7"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13" fillId="0" borderId="2" xfId="0" applyFont="1" applyBorder="1" applyAlignment="1">
      <alignment horizontal="center" vertical="center" wrapText="1"/>
    </xf>
    <xf numFmtId="4" fontId="13" fillId="0" borderId="10" xfId="0" applyNumberFormat="1" applyFont="1" applyBorder="1" applyAlignment="1">
      <alignment horizontal="center" vertical="center" wrapText="1"/>
    </xf>
    <xf numFmtId="0" fontId="15" fillId="0" borderId="0" xfId="0" applyFont="1" applyAlignment="1">
      <alignment vertical="center" wrapText="1"/>
    </xf>
    <xf numFmtId="0" fontId="7" fillId="0" borderId="0" xfId="0" applyFont="1" applyAlignment="1">
      <alignment horizontal="center" vertical="center" wrapText="1"/>
    </xf>
    <xf numFmtId="0" fontId="3" fillId="4" borderId="1" xfId="0" applyFont="1" applyFill="1" applyBorder="1" applyAlignment="1">
      <alignment horizontal="left" vertical="center" wrapText="1"/>
    </xf>
    <xf numFmtId="0" fontId="3" fillId="0" borderId="5" xfId="0" applyFont="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top" wrapText="1"/>
    </xf>
    <xf numFmtId="0" fontId="3" fillId="0" borderId="5" xfId="0" applyFont="1" applyBorder="1">
      <alignment vertical="top" wrapText="1"/>
    </xf>
    <xf numFmtId="164" fontId="16" fillId="4" borderId="1" xfId="0" applyNumberFormat="1" applyFont="1" applyFill="1" applyBorder="1" applyAlignment="1">
      <alignment horizontal="center" vertical="top" wrapText="1"/>
    </xf>
    <xf numFmtId="0" fontId="17" fillId="0" borderId="7" xfId="1" applyFont="1" applyAlignment="1" applyProtection="1">
      <alignment horizontal="center" vertical="center" wrapText="1"/>
      <protection locked="0"/>
    </xf>
    <xf numFmtId="49" fontId="12" fillId="0" borderId="5" xfId="0" applyNumberFormat="1" applyFont="1" applyBorder="1" applyAlignment="1">
      <alignment horizontal="center" vertical="top" wrapText="1"/>
    </xf>
    <xf numFmtId="164" fontId="16" fillId="4" borderId="1" xfId="0" applyNumberFormat="1" applyFont="1" applyFill="1" applyBorder="1" applyAlignment="1">
      <alignment horizontal="center" vertical="center" wrapText="1"/>
    </xf>
    <xf numFmtId="49" fontId="5" fillId="0" borderId="12" xfId="0" applyNumberFormat="1" applyFont="1" applyBorder="1" applyAlignment="1">
      <alignment horizontal="center" vertical="center" wrapText="1"/>
    </xf>
    <xf numFmtId="164" fontId="16" fillId="0" borderId="1" xfId="0" applyNumberFormat="1" applyFont="1" applyBorder="1" applyAlignment="1">
      <alignment horizontal="center" vertical="top" wrapText="1"/>
    </xf>
    <xf numFmtId="0" fontId="6"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top" wrapText="1"/>
    </xf>
    <xf numFmtId="0" fontId="5" fillId="0" borderId="15" xfId="0" applyFont="1" applyBorder="1" applyAlignment="1">
      <alignment horizontal="center" vertical="top" wrapText="1"/>
    </xf>
    <xf numFmtId="49" fontId="5" fillId="0" borderId="8" xfId="0" applyNumberFormat="1" applyFont="1" applyBorder="1" applyAlignment="1">
      <alignment horizontal="center" vertical="center" wrapText="1"/>
    </xf>
    <xf numFmtId="49" fontId="5" fillId="0" borderId="14" xfId="0" applyNumberFormat="1" applyFont="1" applyBorder="1" applyAlignment="1">
      <alignment horizontal="center" vertical="top" wrapText="1"/>
    </xf>
    <xf numFmtId="4" fontId="3" fillId="4" borderId="1"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49" fontId="3" fillId="0" borderId="5"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3" fillId="0" borderId="5" xfId="0" applyNumberFormat="1" applyFont="1" applyBorder="1" applyAlignment="1">
      <alignment horizontal="center" vertical="top" wrapText="1"/>
    </xf>
    <xf numFmtId="164" fontId="3" fillId="3" borderId="5" xfId="0" applyNumberFormat="1" applyFont="1" applyFill="1" applyBorder="1" applyAlignment="1">
      <alignment horizontal="center" vertical="top" wrapText="1"/>
    </xf>
    <xf numFmtId="4" fontId="5" fillId="0" borderId="9" xfId="0" applyNumberFormat="1" applyFont="1" applyBorder="1" applyAlignment="1">
      <alignment horizontal="center" vertical="top" wrapText="1"/>
    </xf>
    <xf numFmtId="0" fontId="3" fillId="0" borderId="7" xfId="0"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6" xfId="0" applyNumberFormat="1" applyFont="1" applyBorder="1" applyAlignment="1">
      <alignment horizontal="center" vertical="top" wrapText="1"/>
    </xf>
    <xf numFmtId="0" fontId="3" fillId="0" borderId="10" xfId="0" applyFont="1" applyBorder="1" applyAlignment="1">
      <alignment horizontal="center" vertical="top" wrapText="1"/>
    </xf>
    <xf numFmtId="49" fontId="3" fillId="0" borderId="10" xfId="0" applyNumberFormat="1" applyFont="1" applyBorder="1" applyAlignment="1">
      <alignment horizontal="center" vertical="top" wrapText="1"/>
    </xf>
    <xf numFmtId="49" fontId="3" fillId="0" borderId="21" xfId="0" applyNumberFormat="1" applyFont="1" applyBorder="1" applyAlignment="1">
      <alignment horizontal="center" vertical="top" wrapText="1"/>
    </xf>
    <xf numFmtId="49" fontId="6" fillId="0" borderId="10" xfId="0" applyNumberFormat="1" applyFont="1" applyBorder="1" applyAlignment="1">
      <alignment horizontal="center" vertical="center" wrapText="1"/>
    </xf>
    <xf numFmtId="49" fontId="12" fillId="0" borderId="0" xfId="0" applyNumberFormat="1" applyFont="1" applyAlignment="1">
      <alignment horizontal="center" vertical="top" wrapText="1"/>
    </xf>
    <xf numFmtId="49" fontId="4" fillId="0" borderId="20" xfId="0" applyNumberFormat="1" applyFont="1" applyBorder="1" applyAlignment="1">
      <alignment horizontal="center" vertical="top" wrapText="1"/>
    </xf>
    <xf numFmtId="49" fontId="4" fillId="0" borderId="16" xfId="0" applyNumberFormat="1" applyFont="1" applyBorder="1" applyAlignment="1">
      <alignment horizontal="center" vertical="top" wrapText="1"/>
    </xf>
    <xf numFmtId="4" fontId="4" fillId="0" borderId="16" xfId="0" applyNumberFormat="1" applyFont="1" applyBorder="1" applyAlignment="1">
      <alignment horizontal="center" vertical="top" wrapText="1"/>
    </xf>
    <xf numFmtId="0" fontId="5" fillId="0" borderId="0" xfId="0" applyFont="1" applyAlignment="1">
      <alignment horizontal="center" vertical="top" wrapText="1"/>
    </xf>
    <xf numFmtId="4" fontId="5" fillId="0" borderId="0" xfId="0" applyNumberFormat="1" applyFont="1" applyAlignment="1">
      <alignment horizontal="center" vertical="top" wrapText="1"/>
    </xf>
    <xf numFmtId="49" fontId="13" fillId="0" borderId="19" xfId="0" applyNumberFormat="1" applyFont="1" applyBorder="1" applyAlignment="1">
      <alignment horizontal="center" vertical="center" wrapText="1"/>
    </xf>
    <xf numFmtId="49" fontId="3" fillId="0" borderId="4" xfId="0" applyNumberFormat="1" applyFont="1" applyBorder="1" applyAlignment="1">
      <alignment horizontal="center" vertical="top" wrapText="1"/>
    </xf>
    <xf numFmtId="0" fontId="13" fillId="0" borderId="10" xfId="0" applyFont="1" applyBorder="1" applyAlignment="1">
      <alignment horizontal="center" vertical="center" wrapText="1"/>
    </xf>
    <xf numFmtId="0" fontId="17" fillId="0" borderId="10" xfId="1" applyFont="1" applyBorder="1" applyAlignment="1" applyProtection="1">
      <alignment horizontal="center" vertical="center" wrapText="1"/>
      <protection locked="0"/>
    </xf>
    <xf numFmtId="0" fontId="14" fillId="0" borderId="10" xfId="1" applyBorder="1" applyAlignment="1" applyProtection="1">
      <alignment horizontal="center" vertical="center" wrapText="1"/>
      <protection locked="0"/>
    </xf>
    <xf numFmtId="0" fontId="3" fillId="4" borderId="10" xfId="0" applyFont="1" applyFill="1" applyBorder="1" applyAlignment="1">
      <alignment horizontal="left" vertical="top" wrapText="1"/>
    </xf>
    <xf numFmtId="0" fontId="3" fillId="3" borderId="10" xfId="0" applyFont="1" applyFill="1" applyBorder="1" applyAlignment="1">
      <alignment horizontal="left" vertical="top" wrapText="1"/>
    </xf>
    <xf numFmtId="49" fontId="5" fillId="0" borderId="41" xfId="0" applyNumberFormat="1" applyFont="1" applyBorder="1" applyAlignment="1">
      <alignment horizontal="center" vertical="center" wrapText="1"/>
    </xf>
    <xf numFmtId="0" fontId="5" fillId="0" borderId="5" xfId="0" applyFont="1" applyBorder="1" applyAlignment="1">
      <alignment horizontal="left" vertical="top" wrapText="1"/>
    </xf>
    <xf numFmtId="0" fontId="3" fillId="0" borderId="10" xfId="0" applyFont="1" applyBorder="1" applyAlignment="1">
      <alignment horizontal="left" vertical="center" wrapText="1"/>
    </xf>
    <xf numFmtId="4" fontId="13" fillId="0" borderId="7"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0" borderId="7" xfId="0" applyFont="1" applyBorder="1" applyAlignment="1">
      <alignment horizontal="center" vertical="top" wrapText="1"/>
    </xf>
    <xf numFmtId="49" fontId="5" fillId="0" borderId="29"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 fontId="4" fillId="0" borderId="0" xfId="0" applyNumberFormat="1" applyFont="1" applyAlignment="1">
      <alignment horizontal="center" vertical="top" wrapText="1"/>
    </xf>
    <xf numFmtId="0" fontId="5" fillId="0" borderId="21" xfId="0" applyFont="1" applyBorder="1" applyAlignment="1">
      <alignment horizontal="center" vertical="top" wrapText="1"/>
    </xf>
    <xf numFmtId="4" fontId="5" fillId="0" borderId="19" xfId="0" applyNumberFormat="1" applyFont="1" applyBorder="1" applyAlignment="1">
      <alignment horizontal="center" vertical="top" wrapText="1"/>
    </xf>
    <xf numFmtId="49" fontId="5" fillId="0" borderId="18" xfId="0" applyNumberFormat="1" applyFont="1" applyBorder="1" applyAlignment="1">
      <alignment horizontal="center" vertical="top" wrapText="1"/>
    </xf>
    <xf numFmtId="49" fontId="4" fillId="0" borderId="10"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0" borderId="0" xfId="0" applyNumberFormat="1" applyFont="1" applyAlignment="1">
      <alignment horizontal="center" vertical="top" wrapText="1"/>
    </xf>
    <xf numFmtId="0" fontId="5" fillId="0" borderId="0" xfId="0" applyFont="1" applyAlignment="1">
      <alignment horizontal="center" vertical="center" wrapText="1"/>
    </xf>
    <xf numFmtId="49" fontId="4" fillId="0" borderId="5" xfId="0" applyNumberFormat="1" applyFont="1" applyBorder="1" applyAlignment="1">
      <alignment horizontal="center" vertical="top" wrapText="1"/>
    </xf>
    <xf numFmtId="49" fontId="4" fillId="0" borderId="0" xfId="0" applyNumberFormat="1" applyFont="1" applyAlignment="1">
      <alignment horizontal="center" vertical="center" wrapText="1"/>
    </xf>
    <xf numFmtId="4" fontId="4" fillId="0" borderId="4" xfId="0" applyNumberFormat="1" applyFont="1" applyBorder="1" applyAlignment="1">
      <alignment horizontal="center" vertical="center" wrapText="1"/>
    </xf>
    <xf numFmtId="4" fontId="4" fillId="0" borderId="30" xfId="0" applyNumberFormat="1" applyFont="1" applyBorder="1" applyAlignment="1">
      <alignment horizontal="center" vertical="top" wrapText="1"/>
    </xf>
    <xf numFmtId="4" fontId="12" fillId="0" borderId="5" xfId="0" applyNumberFormat="1" applyFont="1" applyBorder="1" applyAlignment="1">
      <alignment horizontal="center" vertical="top" wrapText="1"/>
    </xf>
    <xf numFmtId="4" fontId="12" fillId="0" borderId="10" xfId="0" applyNumberFormat="1" applyFont="1" applyBorder="1" applyAlignment="1">
      <alignment horizontal="center" vertical="top" wrapText="1"/>
    </xf>
    <xf numFmtId="4" fontId="13" fillId="0" borderId="16" xfId="0" applyNumberFormat="1" applyFont="1" applyBorder="1" applyAlignment="1">
      <alignment horizontal="center" vertical="top" wrapText="1"/>
    </xf>
    <xf numFmtId="4" fontId="13" fillId="0" borderId="10" xfId="0" applyNumberFormat="1" applyFont="1" applyBorder="1" applyAlignment="1">
      <alignment horizontal="center" vertical="top" wrapText="1"/>
    </xf>
    <xf numFmtId="4" fontId="12" fillId="0" borderId="18" xfId="0" applyNumberFormat="1" applyFont="1" applyBorder="1" applyAlignment="1">
      <alignment horizontal="center" vertical="top" wrapText="1"/>
    </xf>
    <xf numFmtId="4" fontId="12" fillId="0" borderId="1" xfId="0" applyNumberFormat="1" applyFont="1" applyBorder="1" applyAlignment="1">
      <alignment horizontal="center" vertical="top" wrapText="1"/>
    </xf>
    <xf numFmtId="164" fontId="12" fillId="0" borderId="1" xfId="0" applyNumberFormat="1" applyFont="1" applyBorder="1" applyAlignment="1">
      <alignment horizontal="center" vertical="top" wrapText="1"/>
    </xf>
    <xf numFmtId="164" fontId="16" fillId="5" borderId="1" xfId="0" applyNumberFormat="1" applyFont="1" applyFill="1" applyBorder="1" applyAlignment="1">
      <alignment horizontal="center" vertical="top" wrapText="1"/>
    </xf>
    <xf numFmtId="49" fontId="3" fillId="0" borderId="7" xfId="0" applyNumberFormat="1" applyFont="1" applyBorder="1" applyAlignment="1">
      <alignment horizontal="center" vertical="top" wrapText="1"/>
    </xf>
    <xf numFmtId="164" fontId="3" fillId="4" borderId="7" xfId="0" applyNumberFormat="1" applyFont="1" applyFill="1" applyBorder="1" applyAlignment="1">
      <alignment horizontal="center"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10" xfId="0" applyFont="1" applyBorder="1" applyAlignment="1">
      <alignment horizontal="center" vertical="top"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6" xfId="0" applyFont="1" applyBorder="1" applyAlignment="1">
      <alignment horizontal="center" vertical="top" wrapText="1"/>
    </xf>
    <xf numFmtId="49" fontId="5" fillId="0" borderId="14"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6" xfId="0"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5" xfId="0" applyFont="1" applyBorder="1" applyAlignment="1">
      <alignment horizontal="center" vertical="center" wrapText="1"/>
    </xf>
    <xf numFmtId="49" fontId="5" fillId="0" borderId="10" xfId="0" applyNumberFormat="1" applyFont="1" applyBorder="1" applyAlignment="1">
      <alignment horizontal="center" vertical="center" wrapText="1"/>
    </xf>
    <xf numFmtId="4" fontId="5" fillId="0" borderId="5" xfId="0" applyNumberFormat="1" applyFont="1" applyBorder="1" applyAlignment="1">
      <alignment horizontal="center" vertical="top" wrapText="1"/>
    </xf>
    <xf numFmtId="4" fontId="5" fillId="0" borderId="7" xfId="0" applyNumberFormat="1" applyFont="1" applyBorder="1" applyAlignment="1">
      <alignment horizontal="center" vertical="top" wrapText="1"/>
    </xf>
    <xf numFmtId="0" fontId="7"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49" fontId="5" fillId="0" borderId="5" xfId="0" applyNumberFormat="1" applyFont="1" applyBorder="1" applyAlignment="1">
      <alignment horizontal="center" vertical="top" wrapText="1"/>
    </xf>
    <xf numFmtId="49" fontId="5" fillId="0" borderId="7" xfId="0" applyNumberFormat="1" applyFont="1" applyBorder="1" applyAlignment="1">
      <alignment horizontal="center" vertical="top"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49" fontId="5" fillId="0" borderId="6" xfId="0" applyNumberFormat="1" applyFont="1" applyBorder="1" applyAlignment="1">
      <alignment horizontal="center" vertical="top" wrapText="1"/>
    </xf>
    <xf numFmtId="49" fontId="4" fillId="0" borderId="26"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5" fillId="0" borderId="25" xfId="0" applyFont="1" applyBorder="1" applyAlignment="1">
      <alignment horizontal="center" vertical="top" wrapText="1"/>
    </xf>
    <xf numFmtId="0" fontId="5" fillId="0" borderId="14" xfId="0" applyFont="1" applyBorder="1" applyAlignment="1">
      <alignment horizontal="center"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15" xfId="0" applyFont="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3" fillId="0" borderId="10" xfId="0" applyFont="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vertical="top" wrapText="1"/>
    </xf>
    <xf numFmtId="0" fontId="3" fillId="0" borderId="14" xfId="0" applyFont="1" applyBorder="1" applyAlignment="1">
      <alignment horizontal="center" vertical="top" wrapText="1"/>
    </xf>
    <xf numFmtId="0" fontId="3" fillId="0" borderId="17" xfId="0" applyFont="1" applyBorder="1" applyAlignment="1">
      <alignment horizontal="center" vertical="top" wrapText="1"/>
    </xf>
    <xf numFmtId="0" fontId="3" fillId="0" borderId="16" xfId="0" applyFont="1" applyBorder="1" applyAlignment="1">
      <alignment horizontal="center" vertical="top" wrapText="1"/>
    </xf>
    <xf numFmtId="0" fontId="5" fillId="0" borderId="26" xfId="0" applyFont="1" applyBorder="1" applyAlignment="1">
      <alignment horizontal="center" vertical="top" wrapText="1"/>
    </xf>
    <xf numFmtId="0" fontId="5" fillId="0" borderId="43"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5" fillId="0" borderId="21" xfId="0" applyFont="1" applyBorder="1" applyAlignment="1">
      <alignment horizontal="center" vertical="top" wrapText="1"/>
    </xf>
    <xf numFmtId="0" fontId="5" fillId="0" borderId="13" xfId="0" applyFont="1" applyBorder="1" applyAlignment="1">
      <alignment horizontal="center" vertical="top" wrapText="1"/>
    </xf>
    <xf numFmtId="0" fontId="5" fillId="0" borderId="18" xfId="0" applyFont="1" applyBorder="1" applyAlignment="1">
      <alignment horizontal="center" vertical="top" wrapText="1"/>
    </xf>
    <xf numFmtId="49" fontId="7"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49" fontId="4" fillId="0" borderId="16"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5" fillId="0" borderId="10" xfId="0" applyNumberFormat="1" applyFont="1" applyBorder="1" applyAlignment="1">
      <alignment horizontal="center" vertical="top" wrapText="1"/>
    </xf>
    <xf numFmtId="49" fontId="7" fillId="0" borderId="14" xfId="0" applyNumberFormat="1" applyFont="1" applyBorder="1" applyAlignment="1">
      <alignment horizontal="center" vertical="top" wrapText="1"/>
    </xf>
    <xf numFmtId="49" fontId="7" fillId="0" borderId="17" xfId="0" applyNumberFormat="1" applyFont="1" applyBorder="1" applyAlignment="1">
      <alignment horizontal="center" vertical="top" wrapText="1"/>
    </xf>
    <xf numFmtId="49" fontId="7" fillId="0" borderId="16"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3" fillId="0" borderId="17" xfId="0"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49" fontId="4" fillId="0" borderId="6"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49" fontId="5" fillId="0" borderId="14" xfId="0" applyNumberFormat="1" applyFont="1" applyBorder="1" applyAlignment="1">
      <alignment horizontal="center" vertical="top" wrapText="1"/>
    </xf>
    <xf numFmtId="49" fontId="5" fillId="0" borderId="17" xfId="0" applyNumberFormat="1" applyFont="1" applyBorder="1" applyAlignment="1">
      <alignment horizontal="center" vertical="top" wrapText="1"/>
    </xf>
    <xf numFmtId="49" fontId="5" fillId="0" borderId="16" xfId="0" applyNumberFormat="1" applyFont="1" applyBorder="1" applyAlignment="1">
      <alignment horizontal="center" vertical="top"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2"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3" fillId="0" borderId="5" xfId="0" applyFont="1" applyBorder="1" applyAlignment="1">
      <alignment horizontal="left" vertical="center" wrapText="1"/>
    </xf>
    <xf numFmtId="0" fontId="3" fillId="3" borderId="1" xfId="0" applyFont="1" applyFill="1" applyBorder="1" applyAlignment="1">
      <alignment horizontal="left" vertical="center" wrapText="1"/>
    </xf>
    <xf numFmtId="49"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5" fillId="0" borderId="8" xfId="0" applyFont="1" applyBorder="1" applyAlignment="1">
      <alignment horizontal="center" vertical="top" wrapText="1"/>
    </xf>
    <xf numFmtId="0" fontId="5" fillId="0" borderId="31" xfId="0" applyFont="1" applyBorder="1" applyAlignment="1">
      <alignment horizontal="center" vertical="top" wrapText="1"/>
    </xf>
    <xf numFmtId="0" fontId="3" fillId="0" borderId="7" xfId="0" applyFont="1" applyBorder="1" applyAlignment="1">
      <alignment horizontal="left" vertical="center" wrapText="1"/>
    </xf>
    <xf numFmtId="0" fontId="5" fillId="0" borderId="9" xfId="0" applyFont="1" applyBorder="1" applyAlignment="1">
      <alignment horizontal="center" vertical="top" wrapText="1"/>
    </xf>
    <xf numFmtId="49" fontId="5" fillId="0" borderId="36"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3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5" fillId="0" borderId="24" xfId="0" applyFont="1" applyBorder="1" applyAlignment="1">
      <alignment horizontal="center" vertical="top" wrapText="1"/>
    </xf>
    <xf numFmtId="0" fontId="5" fillId="0" borderId="10" xfId="0" applyFont="1" applyBorder="1" applyAlignment="1">
      <alignment horizontal="left" vertical="center" wrapText="1"/>
    </xf>
    <xf numFmtId="4" fontId="13" fillId="0" borderId="5" xfId="0" applyNumberFormat="1" applyFont="1" applyBorder="1" applyAlignment="1">
      <alignment horizontal="center" vertical="center" wrapText="1"/>
    </xf>
    <xf numFmtId="4" fontId="13" fillId="0" borderId="7"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40"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13" fillId="0" borderId="10"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0" xfId="0"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0" fontId="5" fillId="0" borderId="13" xfId="0" applyFont="1" applyBorder="1" applyAlignment="1">
      <alignment horizontal="left" vertical="top" wrapText="1"/>
    </xf>
    <xf numFmtId="0" fontId="5" fillId="0" borderId="18" xfId="0" applyFont="1" applyBorder="1" applyAlignment="1">
      <alignment horizontal="left" vertical="top" wrapText="1"/>
    </xf>
    <xf numFmtId="0" fontId="5" fillId="0" borderId="0" xfId="0" applyFont="1" applyAlignment="1">
      <alignment horizontal="center" vertical="top" wrapText="1"/>
    </xf>
    <xf numFmtId="0" fontId="5" fillId="0" borderId="37" xfId="0" applyFont="1" applyBorder="1" applyAlignment="1">
      <alignment horizontal="center" vertical="top" wrapText="1"/>
    </xf>
    <xf numFmtId="49" fontId="5" fillId="0" borderId="0" xfId="0" applyNumberFormat="1" applyFont="1" applyAlignment="1">
      <alignment horizontal="center" vertical="top" wrapText="1"/>
    </xf>
    <xf numFmtId="49" fontId="5" fillId="0" borderId="37" xfId="0" applyNumberFormat="1" applyFont="1" applyBorder="1" applyAlignment="1">
      <alignment horizontal="center" vertical="top" wrapText="1"/>
    </xf>
    <xf numFmtId="0" fontId="5" fillId="0" borderId="39"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34" xfId="0" applyFont="1" applyBorder="1" applyAlignment="1">
      <alignment horizontal="center" vertical="top" wrapText="1"/>
    </xf>
    <xf numFmtId="0" fontId="5" fillId="0" borderId="35" xfId="0" applyFont="1" applyBorder="1" applyAlignment="1">
      <alignment horizontal="center" vertical="top" wrapText="1"/>
    </xf>
    <xf numFmtId="49" fontId="5" fillId="0" borderId="21"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49" fontId="13" fillId="0" borderId="26" xfId="0" applyNumberFormat="1" applyFont="1" applyBorder="1" applyAlignment="1">
      <alignment horizontal="center" vertical="center" wrapText="1"/>
    </xf>
    <xf numFmtId="49" fontId="4" fillId="0" borderId="0" xfId="0" applyNumberFormat="1" applyFont="1" applyBorder="1" applyAlignment="1">
      <alignment horizontal="center" vertical="top" wrapText="1"/>
    </xf>
  </cellXfs>
  <cellStyles count="2">
    <cellStyle name="xl78" xfId="1" xr:uid="{00000000-0005-0000-0000-000000000000}"/>
    <cellStyle name="Обычный" xfId="0" builtinId="0"/>
  </cellStyles>
  <dxfs count="0"/>
  <tableStyles count="0" defaultTableStyle="TableStyleMedium9" defaultPivotStyle="PivotStyleLight16"/>
  <colors>
    <mruColors>
      <color rgb="FFCCFFCC"/>
      <color rgb="FF0000FF"/>
      <color rgb="FFFF3300"/>
      <color rgb="FF00FF00"/>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0"/>
  <sheetViews>
    <sheetView tabSelected="1" zoomScale="115" zoomScaleNormal="115" workbookViewId="0">
      <pane xSplit="3" ySplit="7" topLeftCell="L88" activePane="bottomRight" state="frozen"/>
      <selection pane="topRight" activeCell="D1" sqref="D1"/>
      <selection pane="bottomLeft" activeCell="A8" sqref="A8"/>
      <selection pane="bottomRight" activeCell="P94" sqref="P94"/>
    </sheetView>
  </sheetViews>
  <sheetFormatPr defaultRowHeight="12.75" x14ac:dyDescent="0.2"/>
  <cols>
    <col min="1" max="1" width="39.1640625" customWidth="1"/>
    <col min="2" max="2" width="12" customWidth="1"/>
    <col min="3" max="3" width="15.5" customWidth="1"/>
    <col min="4" max="4" width="27.5" customWidth="1"/>
    <col min="5" max="5" width="14.83203125" customWidth="1"/>
    <col min="6" max="6" width="13.5" customWidth="1"/>
    <col min="7" max="7" width="10.6640625" customWidth="1"/>
    <col min="8" max="8" width="15.6640625" customWidth="1"/>
    <col min="9" max="9" width="9.1640625" customWidth="1"/>
    <col min="10" max="10" width="6.33203125" customWidth="1"/>
    <col min="11" max="12" width="8.83203125" style="25" customWidth="1"/>
    <col min="13" max="13" width="15" style="25" customWidth="1"/>
    <col min="14" max="14" width="8.83203125" style="25" customWidth="1"/>
    <col min="15" max="15" width="20.33203125" customWidth="1"/>
    <col min="16" max="18" width="16.5" customWidth="1"/>
  </cols>
  <sheetData>
    <row r="1" spans="1:18" ht="24.75" customHeight="1" x14ac:dyDescent="0.2">
      <c r="A1" s="308" t="s">
        <v>652</v>
      </c>
      <c r="B1" s="308"/>
      <c r="C1" s="308"/>
      <c r="D1" s="308"/>
      <c r="E1" s="308"/>
      <c r="F1" s="308"/>
      <c r="G1" s="308"/>
      <c r="H1" s="308"/>
      <c r="I1" s="308"/>
      <c r="J1" s="308"/>
      <c r="K1" s="308"/>
      <c r="L1" s="308"/>
      <c r="M1" s="308"/>
      <c r="N1" s="308"/>
      <c r="O1" s="308"/>
      <c r="P1" s="308"/>
      <c r="Q1" s="308"/>
      <c r="R1" s="308"/>
    </row>
    <row r="2" spans="1:18" ht="12.75" customHeight="1" x14ac:dyDescent="0.2">
      <c r="A2" s="308" t="s">
        <v>0</v>
      </c>
      <c r="B2" s="308"/>
      <c r="C2" s="308"/>
      <c r="D2" s="308"/>
      <c r="E2" s="308"/>
      <c r="F2" s="308"/>
      <c r="G2" s="308"/>
      <c r="H2" s="308"/>
      <c r="I2" s="308"/>
      <c r="J2" s="308"/>
      <c r="K2" s="308"/>
      <c r="L2" s="308"/>
      <c r="M2" s="308"/>
      <c r="N2" s="308"/>
      <c r="O2" s="308"/>
      <c r="P2" s="308"/>
      <c r="Q2" s="308"/>
      <c r="R2" s="308"/>
    </row>
    <row r="3" spans="1:18" ht="12.75" customHeight="1" x14ac:dyDescent="0.2">
      <c r="A3" s="309" t="s">
        <v>0</v>
      </c>
      <c r="B3" s="309"/>
      <c r="C3" s="309"/>
      <c r="D3" s="309"/>
      <c r="E3" s="309"/>
      <c r="F3" s="309"/>
      <c r="G3" s="309"/>
      <c r="H3" s="309"/>
      <c r="I3" s="309"/>
      <c r="J3" s="309"/>
      <c r="K3" s="309"/>
      <c r="L3" s="309"/>
      <c r="M3" s="309"/>
      <c r="N3" s="309"/>
      <c r="O3" s="309"/>
      <c r="P3" s="309"/>
      <c r="Q3" s="309"/>
      <c r="R3" s="309"/>
    </row>
    <row r="4" spans="1:18" ht="22.5" customHeight="1" x14ac:dyDescent="0.2">
      <c r="A4" s="310" t="s">
        <v>1</v>
      </c>
      <c r="B4" s="310" t="s">
        <v>2</v>
      </c>
      <c r="C4" s="310" t="s">
        <v>3</v>
      </c>
      <c r="D4" s="312" t="s">
        <v>424</v>
      </c>
      <c r="E4" s="310"/>
      <c r="F4" s="310"/>
      <c r="G4" s="310"/>
      <c r="H4" s="310"/>
      <c r="I4" s="310"/>
      <c r="J4" s="310" t="s">
        <v>4</v>
      </c>
      <c r="K4" s="289" t="s">
        <v>274</v>
      </c>
      <c r="L4" s="290"/>
      <c r="M4" s="290"/>
      <c r="N4" s="291"/>
      <c r="O4" s="249" t="s">
        <v>618</v>
      </c>
      <c r="P4" s="314" t="s">
        <v>653</v>
      </c>
      <c r="Q4" s="245" t="s">
        <v>400</v>
      </c>
      <c r="R4" s="245"/>
    </row>
    <row r="5" spans="1:18" ht="22.9" customHeight="1" x14ac:dyDescent="0.2">
      <c r="A5" s="310" t="s">
        <v>0</v>
      </c>
      <c r="B5" s="310" t="s">
        <v>0</v>
      </c>
      <c r="C5" s="310" t="s">
        <v>0</v>
      </c>
      <c r="D5" s="284" t="s">
        <v>5</v>
      </c>
      <c r="E5" s="285"/>
      <c r="F5" s="313" t="s">
        <v>427</v>
      </c>
      <c r="G5" s="285"/>
      <c r="H5" s="284" t="s">
        <v>617</v>
      </c>
      <c r="I5" s="285"/>
      <c r="J5" s="310" t="s">
        <v>0</v>
      </c>
      <c r="K5" s="20" t="s">
        <v>275</v>
      </c>
      <c r="L5" s="20" t="s">
        <v>276</v>
      </c>
      <c r="M5" s="20" t="s">
        <v>277</v>
      </c>
      <c r="N5" s="20" t="s">
        <v>278</v>
      </c>
      <c r="O5" s="221"/>
      <c r="P5" s="315"/>
      <c r="Q5" s="245"/>
      <c r="R5" s="245"/>
    </row>
    <row r="6" spans="1:18" ht="33.75" customHeight="1" x14ac:dyDescent="0.2">
      <c r="A6" s="310" t="s">
        <v>0</v>
      </c>
      <c r="B6" s="310" t="s">
        <v>0</v>
      </c>
      <c r="C6" s="311" t="s">
        <v>0</v>
      </c>
      <c r="D6" s="245" t="s">
        <v>425</v>
      </c>
      <c r="E6" s="245" t="s">
        <v>426</v>
      </c>
      <c r="F6" s="245" t="s">
        <v>425</v>
      </c>
      <c r="G6" s="245" t="s">
        <v>426</v>
      </c>
      <c r="H6" s="245" t="s">
        <v>425</v>
      </c>
      <c r="I6" s="245" t="s">
        <v>426</v>
      </c>
      <c r="J6" s="310" t="s">
        <v>0</v>
      </c>
      <c r="K6" s="21"/>
      <c r="L6" s="21"/>
      <c r="M6" s="21"/>
      <c r="N6" s="21"/>
      <c r="O6" s="221"/>
      <c r="P6" s="315"/>
      <c r="Q6" s="246" t="s">
        <v>633</v>
      </c>
      <c r="R6" s="246" t="s">
        <v>654</v>
      </c>
    </row>
    <row r="7" spans="1:18" ht="11.25" customHeight="1" x14ac:dyDescent="0.2">
      <c r="A7" s="310" t="s">
        <v>0</v>
      </c>
      <c r="B7" s="310" t="s">
        <v>0</v>
      </c>
      <c r="C7" s="311" t="s">
        <v>0</v>
      </c>
      <c r="D7" s="245"/>
      <c r="E7" s="246"/>
      <c r="F7" s="245"/>
      <c r="G7" s="246"/>
      <c r="H7" s="245"/>
      <c r="I7" s="246"/>
      <c r="J7" s="310" t="s">
        <v>0</v>
      </c>
      <c r="K7" s="21"/>
      <c r="L7" s="21"/>
      <c r="M7" s="21"/>
      <c r="N7" s="21"/>
      <c r="O7" s="85" t="s">
        <v>280</v>
      </c>
      <c r="P7" s="316"/>
      <c r="Q7" s="245"/>
      <c r="R7" s="245"/>
    </row>
    <row r="8" spans="1:18" ht="13.5" customHeight="1" x14ac:dyDescent="0.2">
      <c r="A8" s="1" t="s">
        <v>6</v>
      </c>
      <c r="B8" s="1" t="s">
        <v>7</v>
      </c>
      <c r="C8" s="1" t="s">
        <v>8</v>
      </c>
      <c r="D8" s="46" t="s">
        <v>9</v>
      </c>
      <c r="E8" s="46" t="s">
        <v>10</v>
      </c>
      <c r="F8" s="1" t="s">
        <v>12</v>
      </c>
      <c r="G8" s="1" t="s">
        <v>13</v>
      </c>
      <c r="H8" s="1" t="s">
        <v>22</v>
      </c>
      <c r="I8" s="1" t="s">
        <v>23</v>
      </c>
      <c r="J8" s="1" t="s">
        <v>24</v>
      </c>
      <c r="K8" s="22"/>
      <c r="L8" s="22"/>
      <c r="M8" s="22"/>
      <c r="N8" s="22"/>
      <c r="O8" s="26"/>
      <c r="P8" s="26"/>
      <c r="Q8" s="68"/>
      <c r="R8" s="68"/>
    </row>
    <row r="9" spans="1:18" ht="85.5" customHeight="1" x14ac:dyDescent="0.2">
      <c r="A9" s="12" t="s">
        <v>30</v>
      </c>
      <c r="B9" s="1" t="s">
        <v>31</v>
      </c>
      <c r="C9" s="1" t="s">
        <v>32</v>
      </c>
      <c r="D9" s="11"/>
      <c r="E9" s="11"/>
      <c r="F9" s="1" t="s">
        <v>0</v>
      </c>
      <c r="G9" s="1" t="s">
        <v>0</v>
      </c>
      <c r="H9" s="1" t="s">
        <v>0</v>
      </c>
      <c r="I9" s="1" t="s">
        <v>0</v>
      </c>
      <c r="J9" s="1" t="s">
        <v>0</v>
      </c>
      <c r="K9" s="22"/>
      <c r="L9" s="22"/>
      <c r="M9" s="22"/>
      <c r="N9" s="22"/>
      <c r="O9" s="2">
        <f>O328</f>
        <v>659251483.78999996</v>
      </c>
      <c r="P9" s="2">
        <f t="shared" ref="P9:R9" si="0">P328</f>
        <v>664752864.25999999</v>
      </c>
      <c r="Q9" s="2">
        <f t="shared" si="0"/>
        <v>528927112.72000003</v>
      </c>
      <c r="R9" s="2">
        <f t="shared" si="0"/>
        <v>545664483.62</v>
      </c>
    </row>
    <row r="10" spans="1:18" ht="79.5" customHeight="1" x14ac:dyDescent="0.2">
      <c r="A10" s="13" t="s">
        <v>33</v>
      </c>
      <c r="B10" s="1" t="s">
        <v>34</v>
      </c>
      <c r="C10" s="1" t="s">
        <v>35</v>
      </c>
      <c r="D10" s="11"/>
      <c r="E10" s="1"/>
      <c r="F10" s="1" t="s">
        <v>0</v>
      </c>
      <c r="G10" s="1" t="s">
        <v>0</v>
      </c>
      <c r="H10" s="1" t="s">
        <v>0</v>
      </c>
      <c r="I10" s="1" t="s">
        <v>0</v>
      </c>
      <c r="J10" s="1" t="s">
        <v>0</v>
      </c>
      <c r="K10" s="22"/>
      <c r="L10" s="22"/>
      <c r="M10" s="22"/>
      <c r="N10" s="22"/>
      <c r="O10" s="8">
        <f>O11+O158</f>
        <v>371215050.53999996</v>
      </c>
      <c r="P10" s="8">
        <f>P11+P158</f>
        <v>358926708.63</v>
      </c>
      <c r="Q10" s="8">
        <f>Q11+Q158</f>
        <v>232919709.05000001</v>
      </c>
      <c r="R10" s="8">
        <f>R11+R158</f>
        <v>242435306.53</v>
      </c>
    </row>
    <row r="11" spans="1:18" ht="96" customHeight="1" x14ac:dyDescent="0.2">
      <c r="A11" s="14" t="s">
        <v>36</v>
      </c>
      <c r="B11" s="1" t="s">
        <v>37</v>
      </c>
      <c r="C11" s="1" t="s">
        <v>38</v>
      </c>
      <c r="D11" s="11"/>
      <c r="E11" s="1"/>
      <c r="F11" s="70" t="s">
        <v>0</v>
      </c>
      <c r="G11" s="70" t="s">
        <v>0</v>
      </c>
      <c r="H11" s="70" t="s">
        <v>0</v>
      </c>
      <c r="I11" s="70" t="s">
        <v>0</v>
      </c>
      <c r="J11" s="70" t="s">
        <v>0</v>
      </c>
      <c r="K11" s="155"/>
      <c r="L11" s="155"/>
      <c r="M11" s="155"/>
      <c r="N11" s="155"/>
      <c r="O11" s="156">
        <f>O12+O13+O14+O15+O16+O18+O19+O24+O36+O47+O56+O57+O67+O80+O87+O94+O105+O113+O123+O129+O133+O140+O144+O151</f>
        <v>349011063.31999999</v>
      </c>
      <c r="P11" s="156">
        <f t="shared" ref="P11:R11" si="1">P12+P13+P14+P15+P16+P18+P19+P24+P36+P47+P56+P57+P67+P80+P87+P94+P105+P113+P123+P129+P133+P140+P144+P151</f>
        <v>333159708.63</v>
      </c>
      <c r="Q11" s="156">
        <f t="shared" si="1"/>
        <v>207152709.05000001</v>
      </c>
      <c r="R11" s="156">
        <f t="shared" si="1"/>
        <v>216668306.53</v>
      </c>
    </row>
    <row r="12" spans="1:18" s="7" customFormat="1" ht="25.5" customHeight="1" x14ac:dyDescent="0.2">
      <c r="A12" s="212" t="s">
        <v>39</v>
      </c>
      <c r="B12" s="212" t="s">
        <v>40</v>
      </c>
      <c r="C12" s="212" t="s">
        <v>41</v>
      </c>
      <c r="D12" s="212" t="s">
        <v>270</v>
      </c>
      <c r="E12" s="287" t="s">
        <v>271</v>
      </c>
      <c r="F12" s="222" t="s">
        <v>437</v>
      </c>
      <c r="G12" s="222" t="s">
        <v>42</v>
      </c>
      <c r="H12" s="286" t="s">
        <v>607</v>
      </c>
      <c r="I12" s="222" t="s">
        <v>42</v>
      </c>
      <c r="J12" s="222" t="s">
        <v>17</v>
      </c>
      <c r="K12" s="34" t="s">
        <v>528</v>
      </c>
      <c r="L12" s="34" t="s">
        <v>152</v>
      </c>
      <c r="M12" s="34" t="s">
        <v>579</v>
      </c>
      <c r="N12" s="34" t="s">
        <v>286</v>
      </c>
      <c r="O12" s="40">
        <v>20000</v>
      </c>
      <c r="P12" s="40">
        <v>40000</v>
      </c>
      <c r="Q12" s="40"/>
      <c r="R12" s="191"/>
    </row>
    <row r="13" spans="1:18" s="7" customFormat="1" ht="24.75" customHeight="1" x14ac:dyDescent="0.2">
      <c r="A13" s="226"/>
      <c r="B13" s="226"/>
      <c r="C13" s="226"/>
      <c r="D13" s="226"/>
      <c r="E13" s="270"/>
      <c r="F13" s="222"/>
      <c r="G13" s="222"/>
      <c r="H13" s="286"/>
      <c r="I13" s="222"/>
      <c r="J13" s="222"/>
      <c r="K13" s="34" t="s">
        <v>528</v>
      </c>
      <c r="L13" s="34" t="s">
        <v>66</v>
      </c>
      <c r="M13" s="34" t="s">
        <v>663</v>
      </c>
      <c r="N13" s="34" t="s">
        <v>286</v>
      </c>
      <c r="O13" s="40">
        <v>2230528.84</v>
      </c>
      <c r="P13" s="40"/>
      <c r="Q13" s="40"/>
      <c r="R13" s="191"/>
    </row>
    <row r="14" spans="1:18" s="7" customFormat="1" ht="25.5" customHeight="1" x14ac:dyDescent="0.2">
      <c r="A14" s="226"/>
      <c r="B14" s="226"/>
      <c r="C14" s="226"/>
      <c r="D14" s="226"/>
      <c r="E14" s="270"/>
      <c r="F14" s="222"/>
      <c r="G14" s="222"/>
      <c r="H14" s="286"/>
      <c r="I14" s="222"/>
      <c r="J14" s="222"/>
      <c r="K14" s="34" t="s">
        <v>528</v>
      </c>
      <c r="L14" s="34" t="s">
        <v>138</v>
      </c>
      <c r="M14" s="34" t="s">
        <v>613</v>
      </c>
      <c r="N14" s="34" t="s">
        <v>286</v>
      </c>
      <c r="O14" s="40">
        <v>63935</v>
      </c>
      <c r="P14" s="40"/>
      <c r="Q14" s="40"/>
      <c r="R14" s="191"/>
    </row>
    <row r="15" spans="1:18" s="7" customFormat="1" ht="15.75" customHeight="1" x14ac:dyDescent="0.2">
      <c r="A15" s="226"/>
      <c r="B15" s="226"/>
      <c r="C15" s="226"/>
      <c r="D15" s="226"/>
      <c r="E15" s="270"/>
      <c r="F15" s="222"/>
      <c r="G15" s="222"/>
      <c r="H15" s="286"/>
      <c r="I15" s="222"/>
      <c r="J15" s="222"/>
      <c r="K15" s="34" t="s">
        <v>528</v>
      </c>
      <c r="L15" s="34" t="s">
        <v>664</v>
      </c>
      <c r="M15" s="34" t="s">
        <v>665</v>
      </c>
      <c r="N15" s="34" t="s">
        <v>292</v>
      </c>
      <c r="O15" s="40">
        <v>1049162.3400000001</v>
      </c>
      <c r="P15" s="40"/>
      <c r="Q15" s="40"/>
      <c r="R15" s="191"/>
    </row>
    <row r="16" spans="1:18" s="7" customFormat="1" ht="22.5" customHeight="1" x14ac:dyDescent="0.2">
      <c r="A16" s="213"/>
      <c r="B16" s="213"/>
      <c r="C16" s="213"/>
      <c r="D16" s="213"/>
      <c r="E16" s="288"/>
      <c r="F16" s="222"/>
      <c r="G16" s="222"/>
      <c r="H16" s="286"/>
      <c r="I16" s="222"/>
      <c r="J16" s="222"/>
      <c r="K16" s="34" t="s">
        <v>528</v>
      </c>
      <c r="L16" s="34" t="s">
        <v>299</v>
      </c>
      <c r="M16" s="34" t="s">
        <v>291</v>
      </c>
      <c r="N16" s="34" t="s">
        <v>300</v>
      </c>
      <c r="O16" s="40">
        <v>0</v>
      </c>
      <c r="P16" s="40">
        <v>100000</v>
      </c>
      <c r="Q16" s="40"/>
      <c r="R16" s="191"/>
    </row>
    <row r="17" spans="1:18" s="7" customFormat="1" ht="105" hidden="1" customHeight="1" x14ac:dyDescent="0.2">
      <c r="A17" s="147"/>
      <c r="B17" s="147"/>
      <c r="C17" s="147"/>
      <c r="D17" s="147"/>
      <c r="E17" s="148"/>
      <c r="F17" s="50" t="s">
        <v>526</v>
      </c>
      <c r="G17" s="50" t="s">
        <v>42</v>
      </c>
      <c r="H17" s="190" t="s">
        <v>527</v>
      </c>
      <c r="I17" s="50"/>
      <c r="J17" s="50"/>
      <c r="K17" s="34"/>
      <c r="L17" s="34"/>
      <c r="M17" s="34"/>
      <c r="N17" s="34"/>
      <c r="O17" s="40"/>
      <c r="P17" s="40"/>
      <c r="Q17" s="40"/>
      <c r="R17" s="191"/>
    </row>
    <row r="18" spans="1:18" s="7" customFormat="1" ht="34.5" customHeight="1" x14ac:dyDescent="0.2">
      <c r="A18" s="147" t="s">
        <v>599</v>
      </c>
      <c r="B18" s="147" t="s">
        <v>600</v>
      </c>
      <c r="C18" s="147">
        <v>1018</v>
      </c>
      <c r="D18" s="147"/>
      <c r="E18" s="148"/>
      <c r="F18" s="170"/>
      <c r="G18" s="170"/>
      <c r="H18" s="170"/>
      <c r="I18" s="50"/>
      <c r="J18" s="50"/>
      <c r="K18" s="34" t="s">
        <v>528</v>
      </c>
      <c r="L18" s="34" t="s">
        <v>601</v>
      </c>
      <c r="M18" s="34" t="s">
        <v>602</v>
      </c>
      <c r="N18" s="34" t="s">
        <v>286</v>
      </c>
      <c r="O18" s="40"/>
      <c r="P18" s="40">
        <v>165500</v>
      </c>
      <c r="Q18" s="40">
        <v>165500</v>
      </c>
      <c r="R18" s="171">
        <v>165500</v>
      </c>
    </row>
    <row r="19" spans="1:18" s="7" customFormat="1" ht="32.25" customHeight="1" x14ac:dyDescent="0.2">
      <c r="A19" s="212" t="s">
        <v>43</v>
      </c>
      <c r="B19" s="212" t="s">
        <v>44</v>
      </c>
      <c r="C19" s="212" t="s">
        <v>45</v>
      </c>
      <c r="D19" s="212" t="s">
        <v>270</v>
      </c>
      <c r="E19" s="212" t="s">
        <v>271</v>
      </c>
      <c r="F19" s="226" t="s">
        <v>431</v>
      </c>
      <c r="G19" s="226" t="s">
        <v>42</v>
      </c>
      <c r="H19" s="270" t="s">
        <v>607</v>
      </c>
      <c r="I19" s="222" t="s">
        <v>0</v>
      </c>
      <c r="J19" s="222">
        <v>4</v>
      </c>
      <c r="K19" s="296" t="s">
        <v>530</v>
      </c>
      <c r="L19" s="296" t="s">
        <v>47</v>
      </c>
      <c r="M19" s="34" t="s">
        <v>289</v>
      </c>
      <c r="N19" s="34" t="s">
        <v>289</v>
      </c>
      <c r="O19" s="40">
        <f>SUM(O20:O23)</f>
        <v>14758921.52</v>
      </c>
      <c r="P19" s="40">
        <f>SUM(P20:P23)</f>
        <v>12234800</v>
      </c>
      <c r="Q19" s="40">
        <f>SUM(Q20:Q23)</f>
        <v>10943000</v>
      </c>
      <c r="R19" s="157">
        <f>SUM(R20:R23)</f>
        <v>10835000</v>
      </c>
    </row>
    <row r="20" spans="1:18" s="17" customFormat="1" ht="24" hidden="1" customHeight="1" x14ac:dyDescent="0.2">
      <c r="A20" s="226"/>
      <c r="B20" s="226"/>
      <c r="C20" s="226"/>
      <c r="D20" s="226"/>
      <c r="E20" s="226"/>
      <c r="F20" s="226"/>
      <c r="G20" s="226"/>
      <c r="H20" s="270"/>
      <c r="I20" s="222"/>
      <c r="J20" s="222"/>
      <c r="K20" s="296"/>
      <c r="L20" s="296"/>
      <c r="M20" s="34"/>
      <c r="N20" s="34"/>
      <c r="O20" s="40"/>
      <c r="P20" s="40"/>
      <c r="Q20" s="40"/>
      <c r="R20" s="37"/>
    </row>
    <row r="21" spans="1:18" s="17" customFormat="1" ht="24" customHeight="1" x14ac:dyDescent="0.2">
      <c r="A21" s="226"/>
      <c r="B21" s="226"/>
      <c r="C21" s="226"/>
      <c r="D21" s="226"/>
      <c r="E21" s="226"/>
      <c r="F21" s="226"/>
      <c r="G21" s="226"/>
      <c r="H21" s="270"/>
      <c r="I21" s="222"/>
      <c r="J21" s="222"/>
      <c r="K21" s="296"/>
      <c r="L21" s="296"/>
      <c r="M21" s="34" t="s">
        <v>531</v>
      </c>
      <c r="N21" s="34" t="s">
        <v>297</v>
      </c>
      <c r="O21" s="40">
        <v>14758921.52</v>
      </c>
      <c r="P21" s="40">
        <v>12234800</v>
      </c>
      <c r="Q21" s="40">
        <v>10943000</v>
      </c>
      <c r="R21" s="37">
        <v>10835000</v>
      </c>
    </row>
    <row r="22" spans="1:18" s="17" customFormat="1" ht="0.75" hidden="1" customHeight="1" x14ac:dyDescent="0.2">
      <c r="A22" s="226"/>
      <c r="B22" s="226"/>
      <c r="C22" s="226"/>
      <c r="D22" s="226"/>
      <c r="E22" s="226"/>
      <c r="F22" s="226"/>
      <c r="G22" s="226"/>
      <c r="H22" s="270"/>
      <c r="I22" s="222"/>
      <c r="J22" s="222"/>
      <c r="K22" s="296"/>
      <c r="L22" s="296"/>
      <c r="M22" s="34"/>
      <c r="N22" s="34"/>
      <c r="O22" s="40"/>
      <c r="P22" s="40"/>
      <c r="Q22" s="40"/>
      <c r="R22" s="45"/>
    </row>
    <row r="23" spans="1:18" s="17" customFormat="1" ht="24" hidden="1" customHeight="1" x14ac:dyDescent="0.2">
      <c r="A23" s="226"/>
      <c r="B23" s="226"/>
      <c r="C23" s="226"/>
      <c r="D23" s="262"/>
      <c r="E23" s="262"/>
      <c r="F23" s="262"/>
      <c r="G23" s="262"/>
      <c r="H23" s="283"/>
      <c r="I23" s="222"/>
      <c r="J23" s="222"/>
      <c r="K23" s="296"/>
      <c r="L23" s="296"/>
      <c r="M23" s="34"/>
      <c r="N23" s="34"/>
      <c r="O23" s="40"/>
      <c r="P23" s="40"/>
      <c r="Q23" s="40"/>
      <c r="R23" s="191"/>
    </row>
    <row r="24" spans="1:18" s="7" customFormat="1" ht="31.5" customHeight="1" x14ac:dyDescent="0.2">
      <c r="A24" s="279" t="s">
        <v>48</v>
      </c>
      <c r="B24" s="263" t="s">
        <v>49</v>
      </c>
      <c r="C24" s="279" t="s">
        <v>50</v>
      </c>
      <c r="D24" s="263" t="s">
        <v>270</v>
      </c>
      <c r="E24" s="263" t="s">
        <v>271</v>
      </c>
      <c r="F24" s="263" t="s">
        <v>431</v>
      </c>
      <c r="G24" s="263" t="s">
        <v>42</v>
      </c>
      <c r="H24" s="263" t="s">
        <v>607</v>
      </c>
      <c r="I24" s="263" t="s">
        <v>0</v>
      </c>
      <c r="J24" s="263">
        <v>4</v>
      </c>
      <c r="K24" s="300" t="s">
        <v>530</v>
      </c>
      <c r="L24" s="297" t="s">
        <v>51</v>
      </c>
      <c r="M24" s="44" t="s">
        <v>289</v>
      </c>
      <c r="N24" s="74" t="s">
        <v>289</v>
      </c>
      <c r="O24" s="38">
        <f>SUM(O25:O35)</f>
        <v>35681138.219999999</v>
      </c>
      <c r="P24" s="38">
        <f>SUM(P25:P35)</f>
        <v>44569495.219999999</v>
      </c>
      <c r="Q24" s="38">
        <f t="shared" ref="Q24:R24" si="2">SUM(Q25:Q35)</f>
        <v>41449871.969999999</v>
      </c>
      <c r="R24" s="38">
        <f t="shared" si="2"/>
        <v>43221829.049999997</v>
      </c>
    </row>
    <row r="25" spans="1:18" s="7" customFormat="1" ht="31.5" hidden="1" customHeight="1" x14ac:dyDescent="0.2">
      <c r="A25" s="280"/>
      <c r="B25" s="264"/>
      <c r="C25" s="280"/>
      <c r="D25" s="264"/>
      <c r="E25" s="264"/>
      <c r="F25" s="264"/>
      <c r="G25" s="264"/>
      <c r="H25" s="264"/>
      <c r="I25" s="264"/>
      <c r="J25" s="264"/>
      <c r="K25" s="301"/>
      <c r="L25" s="298"/>
      <c r="M25" s="163"/>
      <c r="N25" s="164"/>
      <c r="O25" s="38"/>
      <c r="P25" s="38"/>
      <c r="Q25" s="38"/>
      <c r="R25" s="38"/>
    </row>
    <row r="26" spans="1:18" s="7" customFormat="1" ht="31.5" customHeight="1" x14ac:dyDescent="0.2">
      <c r="A26" s="280"/>
      <c r="B26" s="264"/>
      <c r="C26" s="280"/>
      <c r="D26" s="264"/>
      <c r="E26" s="264"/>
      <c r="F26" s="264"/>
      <c r="G26" s="264"/>
      <c r="H26" s="264"/>
      <c r="I26" s="264"/>
      <c r="J26" s="264"/>
      <c r="K26" s="301"/>
      <c r="L26" s="298"/>
      <c r="M26" s="163" t="s">
        <v>535</v>
      </c>
      <c r="N26" s="164" t="s">
        <v>298</v>
      </c>
      <c r="O26" s="38">
        <v>1043866.34</v>
      </c>
      <c r="P26" s="38">
        <v>1047057.97</v>
      </c>
      <c r="Q26" s="38">
        <v>1047057.97</v>
      </c>
      <c r="R26" s="38">
        <v>1047057.97</v>
      </c>
    </row>
    <row r="27" spans="1:18" s="7" customFormat="1" ht="31.5" customHeight="1" x14ac:dyDescent="0.2">
      <c r="A27" s="280"/>
      <c r="B27" s="264"/>
      <c r="C27" s="280"/>
      <c r="D27" s="264"/>
      <c r="E27" s="264"/>
      <c r="F27" s="264"/>
      <c r="G27" s="264"/>
      <c r="H27" s="264"/>
      <c r="I27" s="264"/>
      <c r="J27" s="264"/>
      <c r="K27" s="298"/>
      <c r="L27" s="298"/>
      <c r="M27" s="163" t="s">
        <v>657</v>
      </c>
      <c r="N27" s="164" t="s">
        <v>298</v>
      </c>
      <c r="O27" s="40">
        <v>936257.14</v>
      </c>
      <c r="P27" s="40">
        <v>3343928</v>
      </c>
      <c r="Q27" s="40">
        <v>3477752</v>
      </c>
      <c r="R27" s="40">
        <v>3616873</v>
      </c>
    </row>
    <row r="28" spans="1:18" s="7" customFormat="1" ht="26.25" customHeight="1" x14ac:dyDescent="0.2">
      <c r="A28" s="280"/>
      <c r="B28" s="264"/>
      <c r="C28" s="280"/>
      <c r="D28" s="264"/>
      <c r="E28" s="264"/>
      <c r="F28" s="264"/>
      <c r="G28" s="264"/>
      <c r="H28" s="264"/>
      <c r="I28" s="264"/>
      <c r="J28" s="264"/>
      <c r="K28" s="298"/>
      <c r="L28" s="298"/>
      <c r="M28" s="34" t="s">
        <v>585</v>
      </c>
      <c r="N28" s="53" t="s">
        <v>297</v>
      </c>
      <c r="O28" s="40">
        <v>45000</v>
      </c>
      <c r="P28" s="40">
        <v>45000</v>
      </c>
      <c r="Q28" s="40"/>
      <c r="R28" s="40"/>
    </row>
    <row r="29" spans="1:18" s="7" customFormat="1" ht="24" customHeight="1" x14ac:dyDescent="0.2">
      <c r="A29" s="280"/>
      <c r="B29" s="264"/>
      <c r="C29" s="280"/>
      <c r="D29" s="264"/>
      <c r="E29" s="264"/>
      <c r="F29" s="264"/>
      <c r="G29" s="264"/>
      <c r="H29" s="264"/>
      <c r="I29" s="264"/>
      <c r="J29" s="264"/>
      <c r="K29" s="298"/>
      <c r="L29" s="298"/>
      <c r="M29" s="34" t="s">
        <v>533</v>
      </c>
      <c r="N29" s="53" t="s">
        <v>298</v>
      </c>
      <c r="O29" s="40">
        <v>8709879.1400000006</v>
      </c>
      <c r="P29" s="40">
        <v>13827240</v>
      </c>
      <c r="Q29" s="40">
        <v>14061600</v>
      </c>
      <c r="R29" s="40">
        <v>14061600</v>
      </c>
    </row>
    <row r="30" spans="1:18" s="7" customFormat="1" ht="22.5" customHeight="1" x14ac:dyDescent="0.2">
      <c r="A30" s="280"/>
      <c r="B30" s="264"/>
      <c r="C30" s="280"/>
      <c r="D30" s="264"/>
      <c r="E30" s="264"/>
      <c r="F30" s="264"/>
      <c r="G30" s="264"/>
      <c r="H30" s="264"/>
      <c r="I30" s="264"/>
      <c r="J30" s="264"/>
      <c r="K30" s="298"/>
      <c r="L30" s="298"/>
      <c r="M30" s="34" t="s">
        <v>534</v>
      </c>
      <c r="N30" s="53" t="s">
        <v>297</v>
      </c>
      <c r="O30" s="40">
        <v>22390597.059999999</v>
      </c>
      <c r="P30" s="40">
        <v>25603189.25</v>
      </c>
      <c r="Q30" s="40">
        <v>22160382</v>
      </c>
      <c r="R30" s="40">
        <v>23793218.079999998</v>
      </c>
    </row>
    <row r="31" spans="1:18" s="7" customFormat="1" ht="24" hidden="1" customHeight="1" x14ac:dyDescent="0.2">
      <c r="A31" s="280"/>
      <c r="B31" s="264"/>
      <c r="C31" s="280"/>
      <c r="D31" s="264"/>
      <c r="E31" s="264"/>
      <c r="F31" s="264"/>
      <c r="G31" s="264"/>
      <c r="H31" s="264"/>
      <c r="I31" s="264"/>
      <c r="J31" s="264"/>
      <c r="K31" s="298"/>
      <c r="L31" s="298"/>
      <c r="M31" s="34"/>
      <c r="N31" s="53"/>
      <c r="O31" s="40"/>
      <c r="P31" s="40"/>
      <c r="Q31" s="40"/>
      <c r="R31" s="40"/>
    </row>
    <row r="32" spans="1:18" s="7" customFormat="1" ht="24" customHeight="1" x14ac:dyDescent="0.2">
      <c r="A32" s="280"/>
      <c r="B32" s="264"/>
      <c r="C32" s="280"/>
      <c r="D32" s="264"/>
      <c r="E32" s="264"/>
      <c r="F32" s="264"/>
      <c r="G32" s="264"/>
      <c r="H32" s="264"/>
      <c r="I32" s="264"/>
      <c r="J32" s="264"/>
      <c r="K32" s="298"/>
      <c r="L32" s="298"/>
      <c r="M32" s="34" t="s">
        <v>666</v>
      </c>
      <c r="N32" s="53" t="s">
        <v>298</v>
      </c>
      <c r="O32" s="40">
        <v>451120.21</v>
      </c>
      <c r="P32" s="40"/>
      <c r="Q32" s="40"/>
      <c r="R32" s="40"/>
    </row>
    <row r="33" spans="1:18" s="7" customFormat="1" ht="24" customHeight="1" x14ac:dyDescent="0.2">
      <c r="A33" s="280"/>
      <c r="B33" s="264"/>
      <c r="C33" s="280"/>
      <c r="D33" s="264"/>
      <c r="E33" s="264"/>
      <c r="F33" s="264"/>
      <c r="G33" s="264"/>
      <c r="H33" s="264"/>
      <c r="I33" s="264"/>
      <c r="J33" s="264"/>
      <c r="K33" s="298"/>
      <c r="L33" s="298"/>
      <c r="M33" s="34" t="s">
        <v>649</v>
      </c>
      <c r="N33" s="53" t="s">
        <v>298</v>
      </c>
      <c r="O33" s="40">
        <v>175770</v>
      </c>
      <c r="P33" s="40">
        <v>703080</v>
      </c>
      <c r="Q33" s="40">
        <v>703080</v>
      </c>
      <c r="R33" s="40">
        <v>703080</v>
      </c>
    </row>
    <row r="34" spans="1:18" s="7" customFormat="1" ht="24" customHeight="1" x14ac:dyDescent="0.2">
      <c r="A34" s="280"/>
      <c r="B34" s="264"/>
      <c r="C34" s="280"/>
      <c r="D34" s="264"/>
      <c r="E34" s="264"/>
      <c r="F34" s="264"/>
      <c r="G34" s="264"/>
      <c r="H34" s="264"/>
      <c r="I34" s="264"/>
      <c r="J34" s="264"/>
      <c r="K34" s="298"/>
      <c r="L34" s="298"/>
      <c r="M34" s="34" t="s">
        <v>534</v>
      </c>
      <c r="N34" s="53" t="s">
        <v>298</v>
      </c>
      <c r="O34" s="40">
        <v>1928648.33</v>
      </c>
      <c r="P34" s="40"/>
      <c r="Q34" s="40"/>
      <c r="R34" s="40"/>
    </row>
    <row r="35" spans="1:18" s="7" customFormat="1" ht="24" hidden="1" customHeight="1" x14ac:dyDescent="0.2">
      <c r="A35" s="281"/>
      <c r="B35" s="265"/>
      <c r="C35" s="281"/>
      <c r="D35" s="265"/>
      <c r="E35" s="265"/>
      <c r="F35" s="265"/>
      <c r="G35" s="265"/>
      <c r="H35" s="265"/>
      <c r="I35" s="265"/>
      <c r="J35" s="265"/>
      <c r="K35" s="299"/>
      <c r="L35" s="299"/>
      <c r="M35" s="34"/>
      <c r="N35" s="53"/>
      <c r="O35" s="40"/>
      <c r="P35" s="40"/>
      <c r="Q35" s="40"/>
      <c r="R35" s="40"/>
    </row>
    <row r="36" spans="1:18" s="7" customFormat="1" ht="36" customHeight="1" x14ac:dyDescent="0.2">
      <c r="A36" s="330" t="s">
        <v>53</v>
      </c>
      <c r="B36" s="263" t="s">
        <v>54</v>
      </c>
      <c r="C36" s="276" t="s">
        <v>55</v>
      </c>
      <c r="D36" s="263" t="s">
        <v>270</v>
      </c>
      <c r="E36" s="263" t="s">
        <v>271</v>
      </c>
      <c r="F36" s="263" t="s">
        <v>431</v>
      </c>
      <c r="G36" s="263" t="s">
        <v>42</v>
      </c>
      <c r="H36" s="263" t="s">
        <v>607</v>
      </c>
      <c r="I36" s="263" t="s">
        <v>0</v>
      </c>
      <c r="J36" s="263">
        <v>4</v>
      </c>
      <c r="K36" s="300" t="s">
        <v>530</v>
      </c>
      <c r="L36" s="297" t="s">
        <v>51</v>
      </c>
      <c r="M36" s="44" t="s">
        <v>289</v>
      </c>
      <c r="N36" s="74" t="s">
        <v>289</v>
      </c>
      <c r="O36" s="40">
        <f>SUM(O37:O46)</f>
        <v>23325358.200000003</v>
      </c>
      <c r="P36" s="40">
        <f t="shared" ref="P36:R36" si="3">SUM(P37:P46)</f>
        <v>13085609.800000001</v>
      </c>
      <c r="Q36" s="40">
        <f t="shared" si="3"/>
        <v>12073994.199999999</v>
      </c>
      <c r="R36" s="40">
        <f t="shared" si="3"/>
        <v>12073994.199999999</v>
      </c>
    </row>
    <row r="37" spans="1:18" s="7" customFormat="1" ht="28.5" customHeight="1" x14ac:dyDescent="0.2">
      <c r="A37" s="330"/>
      <c r="B37" s="264"/>
      <c r="C37" s="276"/>
      <c r="D37" s="264"/>
      <c r="E37" s="264"/>
      <c r="F37" s="264"/>
      <c r="G37" s="264"/>
      <c r="H37" s="264"/>
      <c r="I37" s="264"/>
      <c r="J37" s="264"/>
      <c r="K37" s="298"/>
      <c r="L37" s="298"/>
      <c r="M37" s="34" t="s">
        <v>533</v>
      </c>
      <c r="N37" s="53" t="s">
        <v>298</v>
      </c>
      <c r="O37" s="40">
        <v>6532409.4000000004</v>
      </c>
      <c r="P37" s="40">
        <v>4609080</v>
      </c>
      <c r="Q37" s="40">
        <v>4687200</v>
      </c>
      <c r="R37" s="40">
        <v>4687200</v>
      </c>
    </row>
    <row r="38" spans="1:18" s="7" customFormat="1" ht="25.5" hidden="1" customHeight="1" x14ac:dyDescent="0.2">
      <c r="A38" s="330"/>
      <c r="B38" s="264"/>
      <c r="C38" s="276"/>
      <c r="D38" s="264"/>
      <c r="E38" s="264"/>
      <c r="F38" s="264"/>
      <c r="G38" s="264"/>
      <c r="H38" s="264"/>
      <c r="I38" s="264"/>
      <c r="J38" s="264"/>
      <c r="K38" s="298"/>
      <c r="L38" s="298"/>
      <c r="M38" s="34"/>
      <c r="N38" s="53"/>
      <c r="O38" s="40"/>
      <c r="P38" s="40"/>
      <c r="Q38" s="40"/>
      <c r="R38" s="40"/>
    </row>
    <row r="39" spans="1:18" s="7" customFormat="1" ht="24" hidden="1" customHeight="1" x14ac:dyDescent="0.2">
      <c r="A39" s="330"/>
      <c r="B39" s="264"/>
      <c r="C39" s="276"/>
      <c r="D39" s="264"/>
      <c r="E39" s="264"/>
      <c r="F39" s="264"/>
      <c r="G39" s="264"/>
      <c r="H39" s="264"/>
      <c r="I39" s="264"/>
      <c r="J39" s="264"/>
      <c r="K39" s="298"/>
      <c r="L39" s="298"/>
      <c r="M39" s="163"/>
      <c r="N39" s="164"/>
      <c r="O39" s="40"/>
      <c r="P39" s="40"/>
      <c r="Q39" s="40"/>
      <c r="R39" s="40"/>
    </row>
    <row r="40" spans="1:18" s="7" customFormat="1" ht="0.75" hidden="1" customHeight="1" x14ac:dyDescent="0.2">
      <c r="A40" s="330"/>
      <c r="B40" s="264"/>
      <c r="C40" s="276"/>
      <c r="D40" s="264"/>
      <c r="E40" s="264"/>
      <c r="F40" s="264"/>
      <c r="G40" s="264"/>
      <c r="H40" s="264"/>
      <c r="I40" s="264"/>
      <c r="J40" s="264"/>
      <c r="K40" s="298"/>
      <c r="L40" s="298"/>
      <c r="M40" s="163"/>
      <c r="N40" s="164"/>
      <c r="O40" s="40"/>
      <c r="P40" s="40"/>
      <c r="Q40" s="40"/>
      <c r="R40" s="40"/>
    </row>
    <row r="41" spans="1:18" s="7" customFormat="1" ht="24" hidden="1" customHeight="1" x14ac:dyDescent="0.2">
      <c r="A41" s="330"/>
      <c r="B41" s="264"/>
      <c r="C41" s="276"/>
      <c r="D41" s="264"/>
      <c r="E41" s="264"/>
      <c r="F41" s="264"/>
      <c r="G41" s="264"/>
      <c r="H41" s="264"/>
      <c r="I41" s="264"/>
      <c r="J41" s="264"/>
      <c r="K41" s="298"/>
      <c r="L41" s="298"/>
      <c r="M41" s="34"/>
      <c r="N41" s="53"/>
      <c r="O41" s="40"/>
      <c r="P41" s="40"/>
      <c r="Q41" s="40"/>
      <c r="R41" s="40"/>
    </row>
    <row r="42" spans="1:18" s="7" customFormat="1" ht="24" customHeight="1" x14ac:dyDescent="0.2">
      <c r="A42" s="330"/>
      <c r="B42" s="264"/>
      <c r="C42" s="276"/>
      <c r="D42" s="264"/>
      <c r="E42" s="264"/>
      <c r="F42" s="264"/>
      <c r="G42" s="264"/>
      <c r="H42" s="264"/>
      <c r="I42" s="264"/>
      <c r="J42" s="264"/>
      <c r="K42" s="298"/>
      <c r="L42" s="298"/>
      <c r="M42" s="34" t="s">
        <v>534</v>
      </c>
      <c r="N42" s="53" t="s">
        <v>297</v>
      </c>
      <c r="O42" s="40">
        <v>16792948.800000001</v>
      </c>
      <c r="P42" s="40">
        <v>8476529.8000000007</v>
      </c>
      <c r="Q42" s="40">
        <v>7386794.2000000002</v>
      </c>
      <c r="R42" s="40">
        <v>7386794.2000000002</v>
      </c>
    </row>
    <row r="43" spans="1:18" s="7" customFormat="1" ht="1.5" customHeight="1" x14ac:dyDescent="0.2">
      <c r="A43" s="330"/>
      <c r="B43" s="264"/>
      <c r="C43" s="276"/>
      <c r="D43" s="264"/>
      <c r="E43" s="264"/>
      <c r="F43" s="264"/>
      <c r="G43" s="264"/>
      <c r="H43" s="264"/>
      <c r="I43" s="264"/>
      <c r="J43" s="264"/>
      <c r="K43" s="298"/>
      <c r="L43" s="298"/>
      <c r="M43" s="34"/>
      <c r="N43" s="34"/>
      <c r="O43" s="40"/>
      <c r="P43" s="40"/>
      <c r="Q43" s="40"/>
      <c r="R43" s="40"/>
    </row>
    <row r="44" spans="1:18" s="7" customFormat="1" ht="21.75" customHeight="1" x14ac:dyDescent="0.2">
      <c r="A44" s="330"/>
      <c r="B44" s="264"/>
      <c r="C44" s="276"/>
      <c r="D44" s="264"/>
      <c r="E44" s="264"/>
      <c r="F44" s="264"/>
      <c r="G44" s="264"/>
      <c r="H44" s="264"/>
      <c r="I44" s="264"/>
      <c r="J44" s="264"/>
      <c r="K44" s="298"/>
      <c r="L44" s="298"/>
      <c r="M44" s="34"/>
      <c r="N44" s="34"/>
      <c r="O44" s="40"/>
      <c r="P44" s="40"/>
      <c r="Q44" s="40"/>
      <c r="R44" s="40"/>
    </row>
    <row r="45" spans="1:18" s="7" customFormat="1" ht="24" hidden="1" customHeight="1" x14ac:dyDescent="0.2">
      <c r="A45" s="330"/>
      <c r="B45" s="264"/>
      <c r="C45" s="276"/>
      <c r="D45" s="264"/>
      <c r="E45" s="264"/>
      <c r="F45" s="264"/>
      <c r="G45" s="264"/>
      <c r="H45" s="264"/>
      <c r="I45" s="264"/>
      <c r="J45" s="264"/>
      <c r="K45" s="298"/>
      <c r="L45" s="298"/>
      <c r="M45" s="34"/>
      <c r="N45" s="53"/>
      <c r="O45" s="40"/>
      <c r="P45" s="40"/>
      <c r="Q45" s="40"/>
      <c r="R45" s="40"/>
    </row>
    <row r="46" spans="1:18" s="7" customFormat="1" ht="24" hidden="1" customHeight="1" x14ac:dyDescent="0.2">
      <c r="A46" s="330"/>
      <c r="B46" s="265"/>
      <c r="C46" s="276"/>
      <c r="D46" s="265"/>
      <c r="E46" s="265"/>
      <c r="F46" s="265"/>
      <c r="G46" s="265"/>
      <c r="H46" s="265"/>
      <c r="I46" s="265"/>
      <c r="J46" s="265"/>
      <c r="K46" s="299"/>
      <c r="L46" s="299"/>
      <c r="M46" s="34"/>
      <c r="N46" s="53"/>
      <c r="O46" s="40"/>
      <c r="P46" s="40"/>
      <c r="Q46" s="40"/>
      <c r="R46" s="40"/>
    </row>
    <row r="47" spans="1:18" s="7" customFormat="1" ht="25.5" customHeight="1" x14ac:dyDescent="0.2">
      <c r="A47" s="318" t="s">
        <v>56</v>
      </c>
      <c r="B47" s="282" t="s">
        <v>57</v>
      </c>
      <c r="C47" s="277" t="s">
        <v>58</v>
      </c>
      <c r="D47" s="282" t="s">
        <v>270</v>
      </c>
      <c r="E47" s="282" t="s">
        <v>271</v>
      </c>
      <c r="F47" s="282" t="s">
        <v>431</v>
      </c>
      <c r="G47" s="282" t="s">
        <v>42</v>
      </c>
      <c r="H47" s="282" t="s">
        <v>607</v>
      </c>
      <c r="I47" s="282" t="s">
        <v>0</v>
      </c>
      <c r="J47" s="282">
        <v>4</v>
      </c>
      <c r="K47" s="39" t="s">
        <v>289</v>
      </c>
      <c r="L47" s="39" t="s">
        <v>306</v>
      </c>
      <c r="M47" s="39" t="s">
        <v>289</v>
      </c>
      <c r="N47" s="75" t="s">
        <v>289</v>
      </c>
      <c r="O47" s="49">
        <f t="shared" ref="O47:R47" si="4">SUM(O48:O55)</f>
        <v>29665911.660000004</v>
      </c>
      <c r="P47" s="49">
        <f t="shared" si="4"/>
        <v>39028908</v>
      </c>
      <c r="Q47" s="49">
        <f t="shared" si="4"/>
        <v>36003000</v>
      </c>
      <c r="R47" s="49">
        <f t="shared" si="4"/>
        <v>36075000</v>
      </c>
    </row>
    <row r="48" spans="1:18" s="7" customFormat="1" ht="24" customHeight="1" x14ac:dyDescent="0.2">
      <c r="A48" s="318"/>
      <c r="B48" s="226"/>
      <c r="C48" s="278"/>
      <c r="D48" s="226"/>
      <c r="E48" s="226"/>
      <c r="F48" s="226"/>
      <c r="G48" s="226"/>
      <c r="H48" s="226"/>
      <c r="I48" s="226"/>
      <c r="J48" s="226"/>
      <c r="K48" s="223" t="s">
        <v>530</v>
      </c>
      <c r="L48" s="223" t="s">
        <v>59</v>
      </c>
      <c r="M48" s="23" t="s">
        <v>536</v>
      </c>
      <c r="N48" s="23" t="s">
        <v>297</v>
      </c>
      <c r="O48" s="47">
        <v>25131441.190000001</v>
      </c>
      <c r="P48" s="27">
        <v>16552500</v>
      </c>
      <c r="Q48" s="27">
        <v>15698000</v>
      </c>
      <c r="R48" s="27">
        <v>15723000</v>
      </c>
    </row>
    <row r="49" spans="1:18" s="7" customFormat="1" ht="24" customHeight="1" x14ac:dyDescent="0.2">
      <c r="A49" s="318"/>
      <c r="B49" s="226"/>
      <c r="C49" s="278"/>
      <c r="D49" s="226"/>
      <c r="E49" s="226"/>
      <c r="F49" s="226"/>
      <c r="G49" s="226"/>
      <c r="H49" s="226"/>
      <c r="I49" s="226"/>
      <c r="J49" s="226"/>
      <c r="K49" s="224"/>
      <c r="L49" s="224"/>
      <c r="M49" s="23" t="s">
        <v>536</v>
      </c>
      <c r="N49" s="23" t="s">
        <v>298</v>
      </c>
      <c r="O49" s="49">
        <v>25000</v>
      </c>
      <c r="P49" s="27"/>
      <c r="Q49" s="27"/>
      <c r="R49" s="27"/>
    </row>
    <row r="50" spans="1:18" s="7" customFormat="1" ht="21" customHeight="1" x14ac:dyDescent="0.2">
      <c r="A50" s="318"/>
      <c r="B50" s="226"/>
      <c r="C50" s="278"/>
      <c r="D50" s="226"/>
      <c r="E50" s="226"/>
      <c r="F50" s="226"/>
      <c r="G50" s="226"/>
      <c r="H50" s="226"/>
      <c r="I50" s="226"/>
      <c r="J50" s="226"/>
      <c r="K50" s="224"/>
      <c r="L50" s="224"/>
      <c r="M50" s="23" t="s">
        <v>608</v>
      </c>
      <c r="N50" s="23" t="s">
        <v>298</v>
      </c>
      <c r="O50" s="27">
        <v>96609.48</v>
      </c>
      <c r="P50" s="27"/>
      <c r="Q50" s="27"/>
      <c r="R50" s="27"/>
    </row>
    <row r="51" spans="1:18" s="7" customFormat="1" ht="24" hidden="1" customHeight="1" x14ac:dyDescent="0.2">
      <c r="A51" s="318"/>
      <c r="B51" s="226"/>
      <c r="C51" s="278"/>
      <c r="D51" s="226"/>
      <c r="E51" s="226"/>
      <c r="F51" s="226"/>
      <c r="G51" s="226"/>
      <c r="H51" s="226"/>
      <c r="I51" s="226"/>
      <c r="J51" s="226"/>
      <c r="K51" s="225"/>
      <c r="L51" s="225"/>
      <c r="M51" s="23"/>
      <c r="N51" s="23"/>
      <c r="O51" s="27"/>
      <c r="P51" s="27"/>
      <c r="Q51" s="27"/>
      <c r="R51" s="27"/>
    </row>
    <row r="52" spans="1:18" s="7" customFormat="1" ht="24" customHeight="1" x14ac:dyDescent="0.2">
      <c r="A52" s="318"/>
      <c r="B52" s="226"/>
      <c r="C52" s="278"/>
      <c r="D52" s="226" t="s">
        <v>430</v>
      </c>
      <c r="E52" s="226"/>
      <c r="F52" s="226"/>
      <c r="G52" s="226"/>
      <c r="H52" s="226"/>
      <c r="I52" s="226"/>
      <c r="J52" s="226"/>
      <c r="K52" s="251" t="s">
        <v>528</v>
      </c>
      <c r="L52" s="251" t="s">
        <v>59</v>
      </c>
      <c r="M52" s="23" t="s">
        <v>670</v>
      </c>
      <c r="N52" s="23" t="s">
        <v>632</v>
      </c>
      <c r="O52" s="27"/>
      <c r="P52" s="27">
        <v>13411064</v>
      </c>
      <c r="Q52" s="27">
        <v>13072000</v>
      </c>
      <c r="R52" s="27">
        <v>13114000</v>
      </c>
    </row>
    <row r="53" spans="1:18" s="7" customFormat="1" ht="24" customHeight="1" x14ac:dyDescent="0.2">
      <c r="A53" s="318"/>
      <c r="B53" s="226"/>
      <c r="C53" s="278"/>
      <c r="D53" s="226"/>
      <c r="E53" s="226"/>
      <c r="F53" s="226"/>
      <c r="G53" s="226"/>
      <c r="H53" s="226"/>
      <c r="I53" s="226"/>
      <c r="J53" s="226"/>
      <c r="K53" s="257"/>
      <c r="L53" s="257"/>
      <c r="M53" s="23" t="s">
        <v>594</v>
      </c>
      <c r="N53" s="23" t="s">
        <v>632</v>
      </c>
      <c r="O53" s="27">
        <v>4412860.99</v>
      </c>
      <c r="P53" s="27">
        <v>7515344</v>
      </c>
      <c r="Q53" s="27">
        <v>7233000</v>
      </c>
      <c r="R53" s="27">
        <v>7238000</v>
      </c>
    </row>
    <row r="54" spans="1:18" s="7" customFormat="1" ht="14.25" customHeight="1" x14ac:dyDescent="0.2">
      <c r="A54" s="318"/>
      <c r="B54" s="226"/>
      <c r="C54" s="278"/>
      <c r="D54" s="226"/>
      <c r="E54" s="226"/>
      <c r="F54" s="226"/>
      <c r="G54" s="226"/>
      <c r="H54" s="226"/>
      <c r="I54" s="226"/>
      <c r="J54" s="226"/>
      <c r="K54" s="257"/>
      <c r="L54" s="257"/>
      <c r="M54" s="23" t="s">
        <v>670</v>
      </c>
      <c r="N54" s="23" t="s">
        <v>298</v>
      </c>
      <c r="O54" s="27"/>
      <c r="P54" s="27">
        <v>1550000</v>
      </c>
      <c r="Q54" s="27"/>
      <c r="R54" s="27"/>
    </row>
    <row r="55" spans="1:18" s="7" customFormat="1" ht="24" hidden="1" customHeight="1" x14ac:dyDescent="0.2">
      <c r="A55" s="331"/>
      <c r="B55" s="226"/>
      <c r="C55" s="266"/>
      <c r="D55" s="262"/>
      <c r="E55" s="213"/>
      <c r="F55" s="213"/>
      <c r="G55" s="213"/>
      <c r="H55" s="213"/>
      <c r="I55" s="213"/>
      <c r="J55" s="213"/>
      <c r="K55" s="252"/>
      <c r="L55" s="252"/>
      <c r="M55" s="23"/>
      <c r="N55" s="23"/>
      <c r="O55" s="27"/>
      <c r="P55" s="27"/>
      <c r="Q55" s="27"/>
      <c r="R55" s="27"/>
    </row>
    <row r="56" spans="1:18" s="7" customFormat="1" ht="45.75" customHeight="1" x14ac:dyDescent="0.2">
      <c r="A56" s="78" t="s">
        <v>60</v>
      </c>
      <c r="B56" s="50" t="s">
        <v>61</v>
      </c>
      <c r="C56" s="50" t="s">
        <v>62</v>
      </c>
      <c r="D56" s="51" t="s">
        <v>270</v>
      </c>
      <c r="E56" s="79" t="s">
        <v>271</v>
      </c>
      <c r="F56" s="6" t="s">
        <v>438</v>
      </c>
      <c r="G56" s="6" t="s">
        <v>42</v>
      </c>
      <c r="H56" s="6"/>
      <c r="I56" s="6" t="s">
        <v>0</v>
      </c>
      <c r="J56" s="6">
        <v>4</v>
      </c>
      <c r="K56" s="23" t="s">
        <v>530</v>
      </c>
      <c r="L56" s="23" t="s">
        <v>66</v>
      </c>
      <c r="M56" s="23" t="s">
        <v>537</v>
      </c>
      <c r="N56" s="23" t="s">
        <v>298</v>
      </c>
      <c r="O56" s="27">
        <v>637438.29</v>
      </c>
      <c r="P56" s="27">
        <v>699428.58</v>
      </c>
      <c r="Q56" s="27">
        <v>699428.58</v>
      </c>
      <c r="R56" s="27">
        <v>699428.58</v>
      </c>
    </row>
    <row r="57" spans="1:18" s="7" customFormat="1" ht="18" customHeight="1" x14ac:dyDescent="0.2">
      <c r="A57" s="222" t="s">
        <v>63</v>
      </c>
      <c r="B57" s="222" t="s">
        <v>64</v>
      </c>
      <c r="C57" s="222" t="s">
        <v>65</v>
      </c>
      <c r="D57" s="222" t="s">
        <v>270</v>
      </c>
      <c r="E57" s="222" t="s">
        <v>271</v>
      </c>
      <c r="F57" s="332" t="s">
        <v>431</v>
      </c>
      <c r="G57" s="212" t="s">
        <v>42</v>
      </c>
      <c r="H57" s="212"/>
      <c r="I57" s="212" t="s">
        <v>0</v>
      </c>
      <c r="J57" s="212">
        <v>4</v>
      </c>
      <c r="K57" s="23"/>
      <c r="L57" s="23"/>
      <c r="M57" s="23"/>
      <c r="N57" s="23"/>
      <c r="O57" s="27">
        <f>SUM(O58:O66)</f>
        <v>44785107.289999999</v>
      </c>
      <c r="P57" s="27">
        <f t="shared" ref="P57:R57" si="5">SUM(P58:P66)</f>
        <v>52198900</v>
      </c>
      <c r="Q57" s="27">
        <f t="shared" si="5"/>
        <v>51889000</v>
      </c>
      <c r="R57" s="27">
        <f t="shared" si="5"/>
        <v>51728000</v>
      </c>
    </row>
    <row r="58" spans="1:18" s="7" customFormat="1" ht="21.75" customHeight="1" x14ac:dyDescent="0.2">
      <c r="A58" s="222"/>
      <c r="B58" s="222"/>
      <c r="C58" s="222"/>
      <c r="D58" s="222"/>
      <c r="E58" s="222"/>
      <c r="F58" s="333"/>
      <c r="G58" s="226"/>
      <c r="H58" s="226"/>
      <c r="I58" s="226"/>
      <c r="J58" s="226"/>
      <c r="K58" s="223" t="s">
        <v>530</v>
      </c>
      <c r="L58" s="223" t="s">
        <v>66</v>
      </c>
      <c r="M58" s="223" t="s">
        <v>539</v>
      </c>
      <c r="N58" s="35" t="s">
        <v>28</v>
      </c>
      <c r="O58" s="36">
        <v>33550720.859999999</v>
      </c>
      <c r="P58" s="36">
        <v>40212000</v>
      </c>
      <c r="Q58" s="36">
        <v>40050000</v>
      </c>
      <c r="R58" s="36">
        <v>40049000</v>
      </c>
    </row>
    <row r="59" spans="1:18" s="7" customFormat="1" ht="21.75" customHeight="1" x14ac:dyDescent="0.2">
      <c r="A59" s="222"/>
      <c r="B59" s="222"/>
      <c r="C59" s="222"/>
      <c r="D59" s="222"/>
      <c r="E59" s="222"/>
      <c r="F59" s="333"/>
      <c r="G59" s="226"/>
      <c r="H59" s="226"/>
      <c r="I59" s="226"/>
      <c r="J59" s="226"/>
      <c r="K59" s="224"/>
      <c r="L59" s="224"/>
      <c r="M59" s="224"/>
      <c r="N59" s="35" t="s">
        <v>316</v>
      </c>
      <c r="O59" s="36">
        <v>9881050.6899999995</v>
      </c>
      <c r="P59" s="36">
        <v>11000000</v>
      </c>
      <c r="Q59" s="36">
        <v>11078000</v>
      </c>
      <c r="R59" s="36">
        <v>11078000</v>
      </c>
    </row>
    <row r="60" spans="1:18" s="7" customFormat="1" ht="21" customHeight="1" x14ac:dyDescent="0.2">
      <c r="A60" s="222"/>
      <c r="B60" s="222"/>
      <c r="C60" s="222"/>
      <c r="D60" s="222"/>
      <c r="E60" s="222"/>
      <c r="F60" s="333"/>
      <c r="G60" s="226"/>
      <c r="H60" s="226"/>
      <c r="I60" s="226"/>
      <c r="J60" s="226"/>
      <c r="K60" s="224"/>
      <c r="L60" s="224"/>
      <c r="M60" s="224"/>
      <c r="N60" s="35" t="s">
        <v>286</v>
      </c>
      <c r="O60" s="36">
        <v>1346139.18</v>
      </c>
      <c r="P60" s="36">
        <v>741300</v>
      </c>
      <c r="Q60" s="36">
        <v>531000</v>
      </c>
      <c r="R60" s="36">
        <v>401000</v>
      </c>
    </row>
    <row r="61" spans="1:18" s="7" customFormat="1" ht="21.75" hidden="1" customHeight="1" x14ac:dyDescent="0.2">
      <c r="A61" s="222"/>
      <c r="B61" s="222"/>
      <c r="C61" s="222"/>
      <c r="D61" s="269" t="s">
        <v>430</v>
      </c>
      <c r="E61" s="226" t="s">
        <v>42</v>
      </c>
      <c r="F61" s="226"/>
      <c r="G61" s="226"/>
      <c r="H61" s="226"/>
      <c r="I61" s="226"/>
      <c r="J61" s="226"/>
      <c r="K61" s="224"/>
      <c r="L61" s="224"/>
      <c r="M61" s="224"/>
      <c r="N61" s="35"/>
      <c r="O61" s="36"/>
      <c r="P61" s="36"/>
      <c r="Q61" s="36"/>
      <c r="R61" s="36"/>
    </row>
    <row r="62" spans="1:18" s="7" customFormat="1" ht="21.75" customHeight="1" x14ac:dyDescent="0.2">
      <c r="A62" s="222"/>
      <c r="B62" s="222"/>
      <c r="C62" s="222"/>
      <c r="D62" s="269"/>
      <c r="E62" s="226"/>
      <c r="F62" s="226"/>
      <c r="G62" s="226"/>
      <c r="H62" s="226"/>
      <c r="I62" s="226"/>
      <c r="J62" s="226"/>
      <c r="K62" s="224"/>
      <c r="L62" s="224"/>
      <c r="M62" s="224"/>
      <c r="N62" s="35" t="s">
        <v>285</v>
      </c>
      <c r="O62" s="36"/>
      <c r="P62" s="36">
        <v>239000</v>
      </c>
      <c r="Q62" s="36">
        <v>230000</v>
      </c>
      <c r="R62" s="36">
        <v>200000</v>
      </c>
    </row>
    <row r="63" spans="1:18" s="7" customFormat="1" ht="21.75" customHeight="1" x14ac:dyDescent="0.2">
      <c r="A63" s="222"/>
      <c r="B63" s="222"/>
      <c r="C63" s="222"/>
      <c r="D63" s="269"/>
      <c r="E63" s="226"/>
      <c r="F63" s="226"/>
      <c r="G63" s="226"/>
      <c r="H63" s="226"/>
      <c r="I63" s="226"/>
      <c r="J63" s="226"/>
      <c r="K63" s="224"/>
      <c r="L63" s="224"/>
      <c r="M63" s="224"/>
      <c r="N63" s="23" t="s">
        <v>293</v>
      </c>
      <c r="O63" s="27">
        <v>7196.56</v>
      </c>
      <c r="P63" s="27">
        <v>6000</v>
      </c>
      <c r="Q63" s="27"/>
      <c r="R63" s="27"/>
    </row>
    <row r="64" spans="1:18" s="7" customFormat="1" ht="21" customHeight="1" x14ac:dyDescent="0.2">
      <c r="A64" s="222"/>
      <c r="B64" s="222"/>
      <c r="C64" s="222"/>
      <c r="D64" s="269"/>
      <c r="E64" s="226"/>
      <c r="F64" s="226"/>
      <c r="G64" s="226"/>
      <c r="H64" s="226"/>
      <c r="I64" s="226"/>
      <c r="J64" s="226"/>
      <c r="K64" s="224"/>
      <c r="L64" s="224"/>
      <c r="M64" s="225"/>
      <c r="N64" s="23" t="s">
        <v>290</v>
      </c>
      <c r="O64" s="27"/>
      <c r="P64" s="27">
        <v>600</v>
      </c>
      <c r="Q64" s="27"/>
      <c r="R64" s="27"/>
    </row>
    <row r="65" spans="1:18" s="7" customFormat="1" ht="21.75" hidden="1" customHeight="1" x14ac:dyDescent="0.2">
      <c r="A65" s="222"/>
      <c r="B65" s="222"/>
      <c r="C65" s="222"/>
      <c r="D65" s="269"/>
      <c r="E65" s="226"/>
      <c r="F65" s="226"/>
      <c r="G65" s="226"/>
      <c r="H65" s="226"/>
      <c r="I65" s="226"/>
      <c r="J65" s="226"/>
      <c r="K65" s="224"/>
      <c r="L65" s="224"/>
      <c r="M65" s="223"/>
      <c r="N65" s="23"/>
      <c r="O65" s="27"/>
      <c r="P65" s="27"/>
      <c r="Q65" s="27"/>
      <c r="R65" s="27"/>
    </row>
    <row r="66" spans="1:18" s="7" customFormat="1" ht="21.75" customHeight="1" x14ac:dyDescent="0.2">
      <c r="A66" s="222"/>
      <c r="B66" s="222"/>
      <c r="C66" s="222"/>
      <c r="D66" s="269"/>
      <c r="E66" s="213"/>
      <c r="F66" s="213"/>
      <c r="G66" s="213"/>
      <c r="H66" s="213"/>
      <c r="I66" s="213"/>
      <c r="J66" s="213"/>
      <c r="K66" s="225"/>
      <c r="L66" s="225"/>
      <c r="M66" s="225"/>
      <c r="N66" s="23"/>
      <c r="O66" s="27"/>
      <c r="P66" s="27"/>
      <c r="Q66" s="27"/>
      <c r="R66" s="27"/>
    </row>
    <row r="67" spans="1:18" s="7" customFormat="1" ht="36" customHeight="1" x14ac:dyDescent="0.2">
      <c r="A67" s="226" t="s">
        <v>67</v>
      </c>
      <c r="B67" s="226" t="s">
        <v>68</v>
      </c>
      <c r="C67" s="270" t="s">
        <v>69</v>
      </c>
      <c r="D67" s="263" t="s">
        <v>70</v>
      </c>
      <c r="E67" s="268" t="s">
        <v>42</v>
      </c>
      <c r="F67" s="212" t="s">
        <v>511</v>
      </c>
      <c r="G67" s="212" t="s">
        <v>42</v>
      </c>
      <c r="H67" s="212" t="s">
        <v>607</v>
      </c>
      <c r="I67" s="212" t="s">
        <v>42</v>
      </c>
      <c r="J67" s="212">
        <v>4</v>
      </c>
      <c r="K67" s="32"/>
      <c r="L67" s="32"/>
      <c r="M67" s="32"/>
      <c r="N67" s="32"/>
      <c r="O67" s="202">
        <f>SUM(O68:O79)</f>
        <v>1144861.27</v>
      </c>
      <c r="P67" s="42">
        <f t="shared" ref="P67:R67" si="6">SUM(P68:P79)</f>
        <v>5121098</v>
      </c>
      <c r="Q67" s="42">
        <f t="shared" si="6"/>
        <v>300000</v>
      </c>
      <c r="R67" s="42">
        <f t="shared" si="6"/>
        <v>600000</v>
      </c>
    </row>
    <row r="68" spans="1:18" s="7" customFormat="1" ht="19.5" customHeight="1" x14ac:dyDescent="0.2">
      <c r="A68" s="226"/>
      <c r="B68" s="226"/>
      <c r="C68" s="270"/>
      <c r="D68" s="264"/>
      <c r="E68" s="269"/>
      <c r="F68" s="226"/>
      <c r="G68" s="226"/>
      <c r="H68" s="226"/>
      <c r="I68" s="226"/>
      <c r="J68" s="270"/>
      <c r="K68" s="34" t="s">
        <v>528</v>
      </c>
      <c r="L68" s="34" t="s">
        <v>152</v>
      </c>
      <c r="M68" s="34" t="s">
        <v>540</v>
      </c>
      <c r="N68" s="34" t="s">
        <v>286</v>
      </c>
      <c r="O68" s="40">
        <v>300000</v>
      </c>
      <c r="P68" s="40">
        <v>597000</v>
      </c>
      <c r="Q68" s="40">
        <v>100000</v>
      </c>
      <c r="R68" s="40">
        <v>400000</v>
      </c>
    </row>
    <row r="69" spans="1:18" s="7" customFormat="1" ht="19.5" customHeight="1" x14ac:dyDescent="0.2">
      <c r="A69" s="226"/>
      <c r="B69" s="226"/>
      <c r="C69" s="270"/>
      <c r="D69" s="264"/>
      <c r="E69" s="269"/>
      <c r="F69" s="226"/>
      <c r="G69" s="226"/>
      <c r="H69" s="226"/>
      <c r="I69" s="226"/>
      <c r="J69" s="270"/>
      <c r="K69" s="34" t="s">
        <v>528</v>
      </c>
      <c r="L69" s="34" t="s">
        <v>152</v>
      </c>
      <c r="M69" s="34" t="s">
        <v>540</v>
      </c>
      <c r="N69" s="34" t="s">
        <v>293</v>
      </c>
      <c r="O69" s="40">
        <v>45834</v>
      </c>
      <c r="P69" s="40"/>
      <c r="Q69" s="40"/>
      <c r="R69" s="40"/>
    </row>
    <row r="70" spans="1:18" s="7" customFormat="1" ht="19.5" customHeight="1" x14ac:dyDescent="0.2">
      <c r="A70" s="226"/>
      <c r="B70" s="226"/>
      <c r="C70" s="270"/>
      <c r="D70" s="264"/>
      <c r="E70" s="269"/>
      <c r="F70" s="226"/>
      <c r="G70" s="226"/>
      <c r="H70" s="226"/>
      <c r="I70" s="226"/>
      <c r="J70" s="270"/>
      <c r="K70" s="34" t="s">
        <v>528</v>
      </c>
      <c r="L70" s="34" t="s">
        <v>152</v>
      </c>
      <c r="M70" s="34" t="s">
        <v>674</v>
      </c>
      <c r="N70" s="34" t="s">
        <v>286</v>
      </c>
      <c r="O70" s="40"/>
      <c r="P70" s="40">
        <v>2500</v>
      </c>
      <c r="Q70" s="40"/>
      <c r="R70" s="40"/>
    </row>
    <row r="71" spans="1:18" s="7" customFormat="1" ht="32.25" customHeight="1" x14ac:dyDescent="0.2">
      <c r="A71" s="226"/>
      <c r="B71" s="226"/>
      <c r="C71" s="270"/>
      <c r="D71" s="264"/>
      <c r="E71" s="269"/>
      <c r="F71" s="226"/>
      <c r="G71" s="226"/>
      <c r="H71" s="226"/>
      <c r="I71" s="226"/>
      <c r="J71" s="270"/>
      <c r="K71" s="34" t="s">
        <v>528</v>
      </c>
      <c r="L71" s="34" t="s">
        <v>152</v>
      </c>
      <c r="M71" s="34" t="s">
        <v>541</v>
      </c>
      <c r="N71" s="34" t="s">
        <v>286</v>
      </c>
      <c r="O71" s="40">
        <v>300636.96000000002</v>
      </c>
      <c r="P71" s="40">
        <v>3044256</v>
      </c>
      <c r="Q71" s="40"/>
      <c r="R71" s="40"/>
    </row>
    <row r="72" spans="1:18" s="7" customFormat="1" ht="18" customHeight="1" x14ac:dyDescent="0.2">
      <c r="A72" s="226"/>
      <c r="B72" s="226"/>
      <c r="C72" s="270"/>
      <c r="D72" s="264"/>
      <c r="E72" s="269"/>
      <c r="F72" s="226"/>
      <c r="G72" s="226"/>
      <c r="H72" s="226"/>
      <c r="I72" s="226"/>
      <c r="J72" s="270"/>
      <c r="K72" s="34" t="s">
        <v>528</v>
      </c>
      <c r="L72" s="34" t="s">
        <v>152</v>
      </c>
      <c r="M72" s="34" t="s">
        <v>541</v>
      </c>
      <c r="N72" s="34" t="s">
        <v>320</v>
      </c>
      <c r="O72" s="40">
        <v>339973.31</v>
      </c>
      <c r="P72" s="40">
        <v>1089578</v>
      </c>
      <c r="Q72" s="40">
        <v>200000</v>
      </c>
      <c r="R72" s="40">
        <v>200000</v>
      </c>
    </row>
    <row r="73" spans="1:18" s="7" customFormat="1" ht="26.25" hidden="1" customHeight="1" x14ac:dyDescent="0.2">
      <c r="A73" s="226"/>
      <c r="B73" s="226"/>
      <c r="C73" s="270"/>
      <c r="D73" s="264"/>
      <c r="E73" s="269"/>
      <c r="F73" s="226"/>
      <c r="G73" s="226"/>
      <c r="H73" s="226"/>
      <c r="I73" s="226"/>
      <c r="J73" s="226"/>
      <c r="K73" s="192" t="s">
        <v>528</v>
      </c>
      <c r="L73" s="119" t="s">
        <v>152</v>
      </c>
      <c r="M73" s="119" t="s">
        <v>582</v>
      </c>
      <c r="N73" s="119" t="s">
        <v>320</v>
      </c>
      <c r="O73" s="43"/>
      <c r="P73" s="43"/>
      <c r="Q73" s="43"/>
      <c r="R73" s="43"/>
    </row>
    <row r="74" spans="1:18" s="7" customFormat="1" ht="26.25" hidden="1" customHeight="1" x14ac:dyDescent="0.2">
      <c r="A74" s="226"/>
      <c r="B74" s="226"/>
      <c r="C74" s="270"/>
      <c r="D74" s="264"/>
      <c r="E74" s="269"/>
      <c r="F74" s="226"/>
      <c r="G74" s="226"/>
      <c r="H74" s="226"/>
      <c r="I74" s="226"/>
      <c r="J74" s="226"/>
      <c r="K74" s="58" t="s">
        <v>528</v>
      </c>
      <c r="L74" s="34" t="s">
        <v>138</v>
      </c>
      <c r="M74" s="34" t="s">
        <v>615</v>
      </c>
      <c r="N74" s="34" t="s">
        <v>286</v>
      </c>
      <c r="O74" s="40"/>
      <c r="P74" s="40"/>
      <c r="Q74" s="40"/>
      <c r="R74" s="40"/>
    </row>
    <row r="75" spans="1:18" s="7" customFormat="1" ht="29.25" customHeight="1" x14ac:dyDescent="0.2">
      <c r="A75" s="226"/>
      <c r="B75" s="226"/>
      <c r="C75" s="270"/>
      <c r="D75" s="264"/>
      <c r="E75" s="269"/>
      <c r="F75" s="226"/>
      <c r="G75" s="226"/>
      <c r="H75" s="226"/>
      <c r="I75" s="226"/>
      <c r="J75" s="226"/>
      <c r="K75" s="58" t="s">
        <v>528</v>
      </c>
      <c r="L75" s="34" t="s">
        <v>152</v>
      </c>
      <c r="M75" s="34" t="s">
        <v>541</v>
      </c>
      <c r="N75" s="34" t="s">
        <v>285</v>
      </c>
      <c r="O75" s="40"/>
      <c r="P75" s="40">
        <v>370764</v>
      </c>
      <c r="Q75" s="40"/>
      <c r="R75" s="40"/>
    </row>
    <row r="76" spans="1:18" s="7" customFormat="1" ht="29.25" customHeight="1" x14ac:dyDescent="0.2">
      <c r="A76" s="226"/>
      <c r="B76" s="226"/>
      <c r="C76" s="270"/>
      <c r="D76" s="264"/>
      <c r="E76" s="269"/>
      <c r="F76" s="226"/>
      <c r="G76" s="226"/>
      <c r="H76" s="226"/>
      <c r="I76" s="226"/>
      <c r="J76" s="226"/>
      <c r="K76" s="58" t="s">
        <v>528</v>
      </c>
      <c r="L76" s="34" t="s">
        <v>138</v>
      </c>
      <c r="M76" s="34" t="s">
        <v>615</v>
      </c>
      <c r="N76" s="34" t="s">
        <v>290</v>
      </c>
      <c r="O76" s="40">
        <v>112500</v>
      </c>
      <c r="P76" s="40"/>
      <c r="Q76" s="40"/>
      <c r="R76" s="40"/>
    </row>
    <row r="77" spans="1:18" s="7" customFormat="1" ht="29.25" customHeight="1" x14ac:dyDescent="0.2">
      <c r="A77" s="226"/>
      <c r="B77" s="226"/>
      <c r="C77" s="270"/>
      <c r="D77" s="264"/>
      <c r="E77" s="269"/>
      <c r="F77" s="226"/>
      <c r="G77" s="226"/>
      <c r="H77" s="226"/>
      <c r="I77" s="226"/>
      <c r="J77" s="226"/>
      <c r="K77" s="58" t="s">
        <v>528</v>
      </c>
      <c r="L77" s="34" t="s">
        <v>152</v>
      </c>
      <c r="M77" s="34" t="s">
        <v>646</v>
      </c>
      <c r="N77" s="34" t="s">
        <v>647</v>
      </c>
      <c r="O77" s="40">
        <v>15917</v>
      </c>
      <c r="P77" s="40"/>
      <c r="Q77" s="40"/>
      <c r="R77" s="40"/>
    </row>
    <row r="78" spans="1:18" s="7" customFormat="1" ht="29.25" customHeight="1" x14ac:dyDescent="0.2">
      <c r="A78" s="226"/>
      <c r="B78" s="226"/>
      <c r="C78" s="270"/>
      <c r="D78" s="264"/>
      <c r="E78" s="269"/>
      <c r="F78" s="226"/>
      <c r="G78" s="226"/>
      <c r="H78" s="226"/>
      <c r="I78" s="226"/>
      <c r="J78" s="226"/>
      <c r="K78" s="58" t="s">
        <v>528</v>
      </c>
      <c r="L78" s="34" t="s">
        <v>138</v>
      </c>
      <c r="M78" s="34" t="s">
        <v>615</v>
      </c>
      <c r="N78" s="34" t="s">
        <v>325</v>
      </c>
      <c r="O78" s="40">
        <v>21000</v>
      </c>
      <c r="P78" s="40">
        <v>8000</v>
      </c>
      <c r="Q78" s="40"/>
      <c r="R78" s="40"/>
    </row>
    <row r="79" spans="1:18" s="7" customFormat="1" ht="22.5" customHeight="1" x14ac:dyDescent="0.2">
      <c r="A79" s="226"/>
      <c r="B79" s="226"/>
      <c r="C79" s="270"/>
      <c r="D79" s="264"/>
      <c r="E79" s="269"/>
      <c r="F79" s="226"/>
      <c r="G79" s="226"/>
      <c r="H79" s="226"/>
      <c r="I79" s="226"/>
      <c r="J79" s="226"/>
      <c r="K79" s="58" t="s">
        <v>528</v>
      </c>
      <c r="L79" s="34" t="s">
        <v>138</v>
      </c>
      <c r="M79" s="34" t="s">
        <v>597</v>
      </c>
      <c r="N79" s="34" t="s">
        <v>598</v>
      </c>
      <c r="O79" s="40">
        <v>9000</v>
      </c>
      <c r="P79" s="40">
        <v>9000</v>
      </c>
      <c r="Q79" s="40"/>
      <c r="R79" s="40"/>
    </row>
    <row r="80" spans="1:18" s="7" customFormat="1" ht="22.5" customHeight="1" x14ac:dyDescent="0.2">
      <c r="A80" s="263" t="s">
        <v>603</v>
      </c>
      <c r="B80" s="263" t="s">
        <v>596</v>
      </c>
      <c r="C80" s="263">
        <v>1007</v>
      </c>
      <c r="D80" s="263"/>
      <c r="E80" s="263"/>
      <c r="F80" s="263" t="s">
        <v>637</v>
      </c>
      <c r="G80" s="263" t="s">
        <v>42</v>
      </c>
      <c r="H80" s="263" t="s">
        <v>607</v>
      </c>
      <c r="I80" s="263"/>
      <c r="J80" s="263"/>
      <c r="K80" s="34"/>
      <c r="L80" s="34"/>
      <c r="M80" s="34"/>
      <c r="N80" s="34"/>
      <c r="O80" s="203">
        <f>O83+O84+O86</f>
        <v>8731266.3499999996</v>
      </c>
      <c r="P80" s="40">
        <f>P83+P84+P86+P85+P81+P82</f>
        <v>6601191.8399999999</v>
      </c>
      <c r="Q80" s="40">
        <f t="shared" ref="Q80:R80" si="7">Q83+Q84+Q86+Q85</f>
        <v>5672000</v>
      </c>
      <c r="R80" s="40">
        <f t="shared" si="7"/>
        <v>7351000</v>
      </c>
    </row>
    <row r="81" spans="1:18" s="7" customFormat="1" ht="22.5" customHeight="1" x14ac:dyDescent="0.2">
      <c r="A81" s="264"/>
      <c r="B81" s="264"/>
      <c r="C81" s="264"/>
      <c r="D81" s="264"/>
      <c r="E81" s="264"/>
      <c r="F81" s="264"/>
      <c r="G81" s="264"/>
      <c r="H81" s="264"/>
      <c r="I81" s="264"/>
      <c r="J81" s="264"/>
      <c r="K81" s="34" t="s">
        <v>528</v>
      </c>
      <c r="L81" s="34" t="s">
        <v>253</v>
      </c>
      <c r="M81" s="34" t="s">
        <v>671</v>
      </c>
      <c r="N81" s="34" t="s">
        <v>286</v>
      </c>
      <c r="O81" s="203"/>
      <c r="P81" s="40">
        <v>943191.84</v>
      </c>
      <c r="Q81" s="40"/>
      <c r="R81" s="40"/>
    </row>
    <row r="82" spans="1:18" s="7" customFormat="1" ht="22.5" customHeight="1" x14ac:dyDescent="0.2">
      <c r="A82" s="264"/>
      <c r="B82" s="264"/>
      <c r="C82" s="264"/>
      <c r="D82" s="264"/>
      <c r="E82" s="264"/>
      <c r="F82" s="264"/>
      <c r="G82" s="264"/>
      <c r="H82" s="264"/>
      <c r="I82" s="264"/>
      <c r="J82" s="264"/>
      <c r="K82" s="34" t="s">
        <v>528</v>
      </c>
      <c r="L82" s="34" t="s">
        <v>253</v>
      </c>
      <c r="M82" s="34" t="s">
        <v>646</v>
      </c>
      <c r="N82" s="34" t="s">
        <v>290</v>
      </c>
      <c r="O82" s="203"/>
      <c r="P82" s="40">
        <v>50000</v>
      </c>
      <c r="Q82" s="40"/>
      <c r="R82" s="40"/>
    </row>
    <row r="83" spans="1:18" s="7" customFormat="1" ht="22.5" customHeight="1" x14ac:dyDescent="0.2">
      <c r="A83" s="264"/>
      <c r="B83" s="264"/>
      <c r="C83" s="264"/>
      <c r="D83" s="264"/>
      <c r="E83" s="264"/>
      <c r="F83" s="264"/>
      <c r="G83" s="264"/>
      <c r="H83" s="264"/>
      <c r="I83" s="264"/>
      <c r="J83" s="264"/>
      <c r="K83" s="34" t="s">
        <v>528</v>
      </c>
      <c r="L83" s="34" t="s">
        <v>253</v>
      </c>
      <c r="M83" s="34" t="s">
        <v>638</v>
      </c>
      <c r="N83" s="34" t="s">
        <v>286</v>
      </c>
      <c r="O83" s="40">
        <v>5601178.6600000001</v>
      </c>
      <c r="P83" s="40"/>
      <c r="Q83" s="40"/>
      <c r="R83" s="40"/>
    </row>
    <row r="84" spans="1:18" s="7" customFormat="1" ht="22.5" customHeight="1" x14ac:dyDescent="0.2">
      <c r="A84" s="264"/>
      <c r="B84" s="264"/>
      <c r="C84" s="264"/>
      <c r="D84" s="264"/>
      <c r="E84" s="264"/>
      <c r="F84" s="264"/>
      <c r="G84" s="264"/>
      <c r="H84" s="264"/>
      <c r="I84" s="264"/>
      <c r="J84" s="264"/>
      <c r="K84" s="34" t="s">
        <v>528</v>
      </c>
      <c r="L84" s="34" t="s">
        <v>253</v>
      </c>
      <c r="M84" s="34" t="s">
        <v>595</v>
      </c>
      <c r="N84" s="34" t="s">
        <v>598</v>
      </c>
      <c r="O84" s="40">
        <v>87850</v>
      </c>
      <c r="P84" s="40"/>
      <c r="Q84" s="40"/>
      <c r="R84" s="40"/>
    </row>
    <row r="85" spans="1:18" s="7" customFormat="1" ht="22.5" customHeight="1" x14ac:dyDescent="0.2">
      <c r="A85" s="264"/>
      <c r="B85" s="264"/>
      <c r="C85" s="264"/>
      <c r="D85" s="264"/>
      <c r="E85" s="264"/>
      <c r="F85" s="264"/>
      <c r="G85" s="264"/>
      <c r="H85" s="264"/>
      <c r="I85" s="264"/>
      <c r="J85" s="264"/>
      <c r="K85" s="34" t="s">
        <v>528</v>
      </c>
      <c r="L85" s="34" t="s">
        <v>253</v>
      </c>
      <c r="M85" s="34" t="s">
        <v>661</v>
      </c>
      <c r="N85" s="34" t="s">
        <v>283</v>
      </c>
      <c r="O85" s="40"/>
      <c r="P85" s="40">
        <v>5608000</v>
      </c>
      <c r="Q85" s="40">
        <v>5672000</v>
      </c>
      <c r="R85" s="40">
        <v>7351000</v>
      </c>
    </row>
    <row r="86" spans="1:18" s="7" customFormat="1" ht="67.5" customHeight="1" x14ac:dyDescent="0.2">
      <c r="A86" s="265"/>
      <c r="B86" s="265"/>
      <c r="C86" s="265"/>
      <c r="D86" s="265"/>
      <c r="E86" s="265"/>
      <c r="F86" s="265"/>
      <c r="G86" s="265"/>
      <c r="H86" s="265"/>
      <c r="I86" s="265"/>
      <c r="J86" s="265"/>
      <c r="K86" s="34" t="s">
        <v>528</v>
      </c>
      <c r="L86" s="34" t="s">
        <v>253</v>
      </c>
      <c r="M86" s="34" t="s">
        <v>595</v>
      </c>
      <c r="N86" s="34" t="s">
        <v>310</v>
      </c>
      <c r="O86" s="40">
        <v>3042237.69</v>
      </c>
      <c r="P86" s="40"/>
      <c r="Q86" s="40"/>
      <c r="R86" s="40"/>
    </row>
    <row r="87" spans="1:18" s="7" customFormat="1" ht="28.5" customHeight="1" x14ac:dyDescent="0.2">
      <c r="A87" s="317" t="s">
        <v>71</v>
      </c>
      <c r="B87" s="226" t="s">
        <v>72</v>
      </c>
      <c r="C87" s="277" t="s">
        <v>73</v>
      </c>
      <c r="D87" s="226" t="s">
        <v>270</v>
      </c>
      <c r="E87" s="226" t="s">
        <v>271</v>
      </c>
      <c r="F87" s="226" t="s">
        <v>74</v>
      </c>
      <c r="G87" s="226" t="s">
        <v>42</v>
      </c>
      <c r="H87" s="226" t="s">
        <v>607</v>
      </c>
      <c r="I87" s="226" t="s">
        <v>42</v>
      </c>
      <c r="J87" s="219">
        <v>4</v>
      </c>
      <c r="K87" s="294" t="s">
        <v>528</v>
      </c>
      <c r="L87" s="294" t="s">
        <v>75</v>
      </c>
      <c r="M87" s="167" t="s">
        <v>289</v>
      </c>
      <c r="N87" s="168" t="s">
        <v>289</v>
      </c>
      <c r="O87" s="204">
        <f>SUM(O88:O93)</f>
        <v>10949978.970000001</v>
      </c>
      <c r="P87" s="169">
        <f t="shared" ref="P87:R87" si="8">SUM(P88:P93)</f>
        <v>12156400</v>
      </c>
      <c r="Q87" s="169">
        <f t="shared" si="8"/>
        <v>10855000</v>
      </c>
      <c r="R87" s="169">
        <f t="shared" si="8"/>
        <v>11030000</v>
      </c>
    </row>
    <row r="88" spans="1:18" s="7" customFormat="1" ht="25.5" customHeight="1" x14ac:dyDescent="0.2">
      <c r="A88" s="318"/>
      <c r="B88" s="226"/>
      <c r="C88" s="278"/>
      <c r="D88" s="226"/>
      <c r="E88" s="226"/>
      <c r="F88" s="226"/>
      <c r="G88" s="226"/>
      <c r="H88" s="226"/>
      <c r="I88" s="226"/>
      <c r="J88" s="219"/>
      <c r="K88" s="295"/>
      <c r="L88" s="295"/>
      <c r="M88" s="336" t="s">
        <v>589</v>
      </c>
      <c r="N88" s="119" t="s">
        <v>297</v>
      </c>
      <c r="O88" s="81">
        <v>10843783.050000001</v>
      </c>
      <c r="P88" s="43">
        <v>11911400</v>
      </c>
      <c r="Q88" s="43">
        <v>10855000</v>
      </c>
      <c r="R88" s="43">
        <v>11030000</v>
      </c>
    </row>
    <row r="89" spans="1:18" s="7" customFormat="1" ht="9.75" hidden="1" customHeight="1" x14ac:dyDescent="0.2">
      <c r="A89" s="318"/>
      <c r="B89" s="226"/>
      <c r="C89" s="278"/>
      <c r="D89" s="226"/>
      <c r="E89" s="226"/>
      <c r="F89" s="226"/>
      <c r="G89" s="226"/>
      <c r="H89" s="226"/>
      <c r="I89" s="226"/>
      <c r="J89" s="219"/>
      <c r="K89" s="295"/>
      <c r="L89" s="295"/>
      <c r="M89" s="337"/>
      <c r="N89" s="34"/>
      <c r="O89" s="67"/>
      <c r="P89" s="40"/>
      <c r="Q89" s="40"/>
      <c r="R89" s="40"/>
    </row>
    <row r="90" spans="1:18" s="7" customFormat="1" ht="18" hidden="1" customHeight="1" x14ac:dyDescent="0.2">
      <c r="A90" s="318"/>
      <c r="B90" s="226"/>
      <c r="C90" s="278"/>
      <c r="D90" s="226"/>
      <c r="E90" s="213"/>
      <c r="F90" s="226"/>
      <c r="G90" s="226"/>
      <c r="H90" s="226"/>
      <c r="I90" s="226"/>
      <c r="J90" s="219"/>
      <c r="K90" s="295"/>
      <c r="L90" s="295"/>
      <c r="M90" s="23"/>
      <c r="N90" s="23"/>
      <c r="O90" s="27"/>
      <c r="P90" s="27"/>
      <c r="Q90" s="27"/>
      <c r="R90" s="27"/>
    </row>
    <row r="91" spans="1:18" s="7" customFormat="1" ht="20.25" customHeight="1" x14ac:dyDescent="0.2">
      <c r="A91" s="318"/>
      <c r="B91" s="226"/>
      <c r="C91" s="278"/>
      <c r="D91" s="274" t="s">
        <v>432</v>
      </c>
      <c r="E91" s="212" t="s">
        <v>42</v>
      </c>
      <c r="F91" s="226"/>
      <c r="G91" s="226"/>
      <c r="H91" s="226"/>
      <c r="I91" s="226"/>
      <c r="J91" s="219"/>
      <c r="K91" s="295"/>
      <c r="L91" s="295"/>
      <c r="M91" s="23" t="s">
        <v>672</v>
      </c>
      <c r="N91" s="23" t="s">
        <v>298</v>
      </c>
      <c r="O91" s="27"/>
      <c r="P91" s="27">
        <v>245000</v>
      </c>
      <c r="Q91" s="27"/>
      <c r="R91" s="27"/>
    </row>
    <row r="92" spans="1:18" s="7" customFormat="1" ht="32.25" hidden="1" customHeight="1" x14ac:dyDescent="0.2">
      <c r="A92" s="318"/>
      <c r="B92" s="226"/>
      <c r="C92" s="278"/>
      <c r="D92" s="274"/>
      <c r="E92" s="226"/>
      <c r="F92" s="226"/>
      <c r="G92" s="226"/>
      <c r="H92" s="271"/>
      <c r="I92" s="226"/>
      <c r="J92" s="219"/>
      <c r="K92" s="295"/>
      <c r="L92" s="295"/>
      <c r="M92" s="358" t="s">
        <v>589</v>
      </c>
      <c r="N92" s="23"/>
      <c r="O92" s="27"/>
      <c r="P92" s="27"/>
      <c r="Q92" s="27"/>
      <c r="R92" s="27"/>
    </row>
    <row r="93" spans="1:18" s="7" customFormat="1" ht="33" customHeight="1" x14ac:dyDescent="0.2">
      <c r="A93" s="318"/>
      <c r="B93" s="213"/>
      <c r="C93" s="278"/>
      <c r="D93" s="275"/>
      <c r="E93" s="213"/>
      <c r="F93" s="213"/>
      <c r="G93" s="213"/>
      <c r="H93" s="272"/>
      <c r="I93" s="213"/>
      <c r="J93" s="232"/>
      <c r="K93" s="295"/>
      <c r="L93" s="295"/>
      <c r="M93" s="359"/>
      <c r="N93" s="31" t="s">
        <v>298</v>
      </c>
      <c r="O93" s="63">
        <v>106195.92</v>
      </c>
      <c r="P93" s="27"/>
      <c r="Q93" s="27"/>
      <c r="R93" s="27"/>
    </row>
    <row r="94" spans="1:18" s="7" customFormat="1" ht="24.75" customHeight="1" x14ac:dyDescent="0.2">
      <c r="A94" s="318" t="s">
        <v>76</v>
      </c>
      <c r="B94" s="212" t="s">
        <v>77</v>
      </c>
      <c r="C94" s="278" t="s">
        <v>78</v>
      </c>
      <c r="D94" s="212" t="s">
        <v>270</v>
      </c>
      <c r="E94" s="212" t="s">
        <v>271</v>
      </c>
      <c r="F94" s="212" t="s">
        <v>79</v>
      </c>
      <c r="G94" s="212" t="s">
        <v>42</v>
      </c>
      <c r="H94" s="212" t="s">
        <v>607</v>
      </c>
      <c r="I94" s="212" t="s">
        <v>42</v>
      </c>
      <c r="J94" s="218">
        <v>4</v>
      </c>
      <c r="K94" s="258" t="s">
        <v>528</v>
      </c>
      <c r="L94" s="258" t="s">
        <v>75</v>
      </c>
      <c r="M94" s="24" t="s">
        <v>289</v>
      </c>
      <c r="N94" s="24" t="s">
        <v>289</v>
      </c>
      <c r="O94" s="114">
        <f>SUM(O95:O104)</f>
        <v>36673444.949999996</v>
      </c>
      <c r="P94" s="28">
        <f>SUM(P95:P104)</f>
        <v>17462369.990000002</v>
      </c>
      <c r="Q94" s="28">
        <f>SUM(Q95:Q104)</f>
        <v>17552079.809999999</v>
      </c>
      <c r="R94" s="28">
        <f>SUM(R95:R104)</f>
        <v>15063720.210000001</v>
      </c>
    </row>
    <row r="95" spans="1:18" s="7" customFormat="1" ht="22.5" customHeight="1" x14ac:dyDescent="0.2">
      <c r="A95" s="318"/>
      <c r="B95" s="226"/>
      <c r="C95" s="278"/>
      <c r="D95" s="226"/>
      <c r="E95" s="226"/>
      <c r="F95" s="226"/>
      <c r="G95" s="226"/>
      <c r="H95" s="226"/>
      <c r="I95" s="226"/>
      <c r="J95" s="219"/>
      <c r="K95" s="259"/>
      <c r="L95" s="259"/>
      <c r="M95" s="223" t="s">
        <v>591</v>
      </c>
      <c r="N95" s="23" t="s">
        <v>297</v>
      </c>
      <c r="O95" s="27">
        <v>14049814.66</v>
      </c>
      <c r="P95" s="27">
        <v>15762999.99</v>
      </c>
      <c r="Q95" s="27">
        <v>14535000</v>
      </c>
      <c r="R95" s="27">
        <v>14962600</v>
      </c>
    </row>
    <row r="96" spans="1:18" s="7" customFormat="1" ht="12" hidden="1" customHeight="1" x14ac:dyDescent="0.2">
      <c r="A96" s="318"/>
      <c r="B96" s="226"/>
      <c r="C96" s="278"/>
      <c r="D96" s="226"/>
      <c r="E96" s="226"/>
      <c r="F96" s="226"/>
      <c r="G96" s="226"/>
      <c r="H96" s="226"/>
      <c r="I96" s="226"/>
      <c r="J96" s="219"/>
      <c r="K96" s="259"/>
      <c r="L96" s="259"/>
      <c r="M96" s="225"/>
      <c r="N96" s="23"/>
      <c r="O96" s="27"/>
      <c r="P96" s="27"/>
      <c r="Q96" s="27"/>
      <c r="R96" s="27"/>
    </row>
    <row r="97" spans="1:18" s="7" customFormat="1" ht="17.25" hidden="1" customHeight="1" x14ac:dyDescent="0.2">
      <c r="A97" s="318"/>
      <c r="B97" s="226"/>
      <c r="C97" s="278"/>
      <c r="D97" s="213"/>
      <c r="E97" s="213"/>
      <c r="F97" s="226"/>
      <c r="G97" s="226"/>
      <c r="H97" s="226"/>
      <c r="I97" s="226"/>
      <c r="J97" s="219"/>
      <c r="K97" s="259"/>
      <c r="L97" s="259"/>
      <c r="M97" s="23"/>
      <c r="N97" s="23"/>
      <c r="O97" s="27"/>
      <c r="P97" s="27"/>
      <c r="Q97" s="27"/>
      <c r="R97" s="27"/>
    </row>
    <row r="98" spans="1:18" s="7" customFormat="1" ht="17.25" customHeight="1" x14ac:dyDescent="0.2">
      <c r="A98" s="318"/>
      <c r="B98" s="226"/>
      <c r="C98" s="278"/>
      <c r="D98" s="147"/>
      <c r="E98" s="147"/>
      <c r="F98" s="226"/>
      <c r="G98" s="226"/>
      <c r="H98" s="226"/>
      <c r="I98" s="226"/>
      <c r="J98" s="219"/>
      <c r="K98" s="259"/>
      <c r="L98" s="259"/>
      <c r="M98" s="23" t="s">
        <v>591</v>
      </c>
      <c r="N98" s="23" t="s">
        <v>298</v>
      </c>
      <c r="O98" s="27">
        <v>1923016</v>
      </c>
      <c r="P98" s="27"/>
      <c r="Q98" s="27"/>
      <c r="R98" s="27"/>
    </row>
    <row r="99" spans="1:18" s="7" customFormat="1" ht="17.25" customHeight="1" x14ac:dyDescent="0.2">
      <c r="A99" s="318"/>
      <c r="B99" s="226"/>
      <c r="C99" s="278"/>
      <c r="D99" s="273" t="s">
        <v>433</v>
      </c>
      <c r="E99" s="266" t="s">
        <v>42</v>
      </c>
      <c r="F99" s="226"/>
      <c r="G99" s="226"/>
      <c r="H99" s="226"/>
      <c r="I99" s="226"/>
      <c r="J99" s="219"/>
      <c r="K99" s="259"/>
      <c r="L99" s="259"/>
      <c r="M99" s="23" t="s">
        <v>635</v>
      </c>
      <c r="N99" s="23" t="s">
        <v>298</v>
      </c>
      <c r="O99" s="27">
        <v>19979585</v>
      </c>
      <c r="P99" s="27"/>
      <c r="Q99" s="27"/>
      <c r="R99" s="27"/>
    </row>
    <row r="100" spans="1:18" s="7" customFormat="1" ht="24.75" customHeight="1" x14ac:dyDescent="0.2">
      <c r="A100" s="318"/>
      <c r="B100" s="226"/>
      <c r="C100" s="278"/>
      <c r="D100" s="274"/>
      <c r="E100" s="267"/>
      <c r="F100" s="226"/>
      <c r="G100" s="226"/>
      <c r="H100" s="226"/>
      <c r="I100" s="226"/>
      <c r="J100" s="219"/>
      <c r="K100" s="259"/>
      <c r="L100" s="259"/>
      <c r="M100" s="23" t="s">
        <v>610</v>
      </c>
      <c r="N100" s="23" t="s">
        <v>298</v>
      </c>
      <c r="O100" s="27">
        <v>214915.16</v>
      </c>
      <c r="P100" s="27">
        <v>99499</v>
      </c>
      <c r="Q100" s="27">
        <v>98557.58</v>
      </c>
      <c r="R100" s="27">
        <v>101120.21</v>
      </c>
    </row>
    <row r="101" spans="1:18" s="7" customFormat="1" ht="24.75" customHeight="1" x14ac:dyDescent="0.2">
      <c r="A101" s="318"/>
      <c r="B101" s="226"/>
      <c r="C101" s="278"/>
      <c r="D101" s="274"/>
      <c r="E101" s="267"/>
      <c r="F101" s="226"/>
      <c r="G101" s="226"/>
      <c r="H101" s="226"/>
      <c r="I101" s="226"/>
      <c r="J101" s="219"/>
      <c r="K101" s="259"/>
      <c r="L101" s="259"/>
      <c r="M101" s="23" t="s">
        <v>655</v>
      </c>
      <c r="N101" s="23" t="s">
        <v>298</v>
      </c>
      <c r="O101" s="27"/>
      <c r="P101" s="27">
        <v>1387105</v>
      </c>
      <c r="Q101" s="27"/>
      <c r="R101" s="27"/>
    </row>
    <row r="102" spans="1:18" s="7" customFormat="1" ht="24.75" customHeight="1" x14ac:dyDescent="0.2">
      <c r="A102" s="318"/>
      <c r="B102" s="226"/>
      <c r="C102" s="278"/>
      <c r="D102" s="274"/>
      <c r="E102" s="267"/>
      <c r="F102" s="226"/>
      <c r="G102" s="226"/>
      <c r="H102" s="226"/>
      <c r="I102" s="226"/>
      <c r="J102" s="219"/>
      <c r="K102" s="259"/>
      <c r="L102" s="259"/>
      <c r="M102" s="23" t="s">
        <v>677</v>
      </c>
      <c r="N102" s="23" t="s">
        <v>298</v>
      </c>
      <c r="O102" s="27"/>
      <c r="P102" s="27">
        <v>212766</v>
      </c>
      <c r="Q102" s="27"/>
      <c r="R102" s="27"/>
    </row>
    <row r="103" spans="1:18" s="7" customFormat="1" ht="21.75" customHeight="1" x14ac:dyDescent="0.2">
      <c r="A103" s="318"/>
      <c r="B103" s="226"/>
      <c r="C103" s="278"/>
      <c r="D103" s="274"/>
      <c r="E103" s="267"/>
      <c r="F103" s="226"/>
      <c r="G103" s="226"/>
      <c r="H103" s="226"/>
      <c r="I103" s="226"/>
      <c r="J103" s="219"/>
      <c r="K103" s="259"/>
      <c r="L103" s="259"/>
      <c r="M103" s="23" t="s">
        <v>611</v>
      </c>
      <c r="N103" s="23" t="s">
        <v>298</v>
      </c>
      <c r="O103" s="27">
        <v>506114.13</v>
      </c>
      <c r="P103" s="27"/>
      <c r="Q103" s="27">
        <v>2918522.23</v>
      </c>
      <c r="R103" s="27"/>
    </row>
    <row r="104" spans="1:18" s="7" customFormat="1" ht="24.75" hidden="1" customHeight="1" x14ac:dyDescent="0.2">
      <c r="A104" s="318"/>
      <c r="B104" s="262"/>
      <c r="C104" s="278"/>
      <c r="D104" s="274"/>
      <c r="E104" s="267"/>
      <c r="F104" s="262"/>
      <c r="G104" s="262"/>
      <c r="H104" s="262"/>
      <c r="I104" s="262"/>
      <c r="J104" s="261"/>
      <c r="K104" s="260"/>
      <c r="L104" s="259"/>
      <c r="M104" s="32"/>
      <c r="N104" s="32"/>
      <c r="O104" s="42"/>
      <c r="P104" s="42"/>
      <c r="Q104" s="42"/>
      <c r="R104" s="42"/>
    </row>
    <row r="105" spans="1:18" s="7" customFormat="1" ht="40.5" customHeight="1" x14ac:dyDescent="0.2">
      <c r="A105" s="343" t="s">
        <v>80</v>
      </c>
      <c r="B105" s="263" t="s">
        <v>81</v>
      </c>
      <c r="C105" s="263" t="s">
        <v>82</v>
      </c>
      <c r="D105" s="78" t="s">
        <v>270</v>
      </c>
      <c r="E105" s="50" t="s">
        <v>271</v>
      </c>
      <c r="F105" s="263" t="s">
        <v>513</v>
      </c>
      <c r="G105" s="263" t="s">
        <v>42</v>
      </c>
      <c r="H105" s="263" t="s">
        <v>607</v>
      </c>
      <c r="I105" s="263" t="s">
        <v>42</v>
      </c>
      <c r="J105" s="263"/>
      <c r="K105" s="305" t="s">
        <v>528</v>
      </c>
      <c r="L105" s="48" t="s">
        <v>306</v>
      </c>
      <c r="M105" s="48" t="s">
        <v>289</v>
      </c>
      <c r="N105" s="48" t="s">
        <v>289</v>
      </c>
      <c r="O105" s="205">
        <f>O108+O109+O110+O107</f>
        <v>1125653.1000000001</v>
      </c>
      <c r="P105" s="49">
        <f>P108+P112+P109+P110+P107+P106</f>
        <v>499120.70999999996</v>
      </c>
      <c r="Q105" s="60">
        <f t="shared" ref="Q105:R105" si="9">Q111+Q112</f>
        <v>0</v>
      </c>
      <c r="R105" s="60">
        <f t="shared" si="9"/>
        <v>0</v>
      </c>
    </row>
    <row r="106" spans="1:18" s="7" customFormat="1" ht="40.5" customHeight="1" x14ac:dyDescent="0.2">
      <c r="A106" s="344"/>
      <c r="B106" s="264"/>
      <c r="C106" s="264"/>
      <c r="D106" s="78"/>
      <c r="E106" s="50"/>
      <c r="F106" s="264"/>
      <c r="G106" s="264"/>
      <c r="H106" s="264"/>
      <c r="I106" s="264"/>
      <c r="J106" s="264"/>
      <c r="K106" s="306"/>
      <c r="L106" s="168" t="s">
        <v>75</v>
      </c>
      <c r="M106" s="376" t="s">
        <v>676</v>
      </c>
      <c r="N106" s="376" t="s">
        <v>325</v>
      </c>
      <c r="O106" s="205"/>
      <c r="P106" s="49">
        <v>165820.71</v>
      </c>
      <c r="Q106" s="60"/>
      <c r="R106" s="60"/>
    </row>
    <row r="107" spans="1:18" s="7" customFormat="1" ht="27.75" customHeight="1" x14ac:dyDescent="0.2">
      <c r="A107" s="344"/>
      <c r="B107" s="264"/>
      <c r="C107" s="264"/>
      <c r="D107" s="78"/>
      <c r="E107" s="50"/>
      <c r="F107" s="264"/>
      <c r="G107" s="264"/>
      <c r="H107" s="264"/>
      <c r="I107" s="264"/>
      <c r="J107" s="264"/>
      <c r="K107" s="306"/>
      <c r="L107" s="168" t="s">
        <v>75</v>
      </c>
      <c r="M107" s="23" t="s">
        <v>660</v>
      </c>
      <c r="N107" s="31" t="s">
        <v>286</v>
      </c>
      <c r="O107" s="49">
        <v>62632.71</v>
      </c>
      <c r="P107" s="49">
        <v>209000</v>
      </c>
      <c r="Q107" s="60"/>
      <c r="R107" s="60"/>
    </row>
    <row r="108" spans="1:18" s="7" customFormat="1" ht="22.5" customHeight="1" x14ac:dyDescent="0.2">
      <c r="A108" s="344"/>
      <c r="B108" s="264"/>
      <c r="C108" s="264"/>
      <c r="D108" s="78"/>
      <c r="E108" s="50"/>
      <c r="F108" s="264"/>
      <c r="G108" s="264"/>
      <c r="H108" s="264"/>
      <c r="I108" s="264"/>
      <c r="J108" s="264"/>
      <c r="K108" s="306"/>
      <c r="L108" s="168" t="s">
        <v>75</v>
      </c>
      <c r="M108" s="23" t="s">
        <v>660</v>
      </c>
      <c r="N108" s="31" t="s">
        <v>325</v>
      </c>
      <c r="O108" s="189">
        <v>968752.77</v>
      </c>
      <c r="P108" s="201">
        <v>4000</v>
      </c>
      <c r="Q108" s="60"/>
      <c r="R108" s="60"/>
    </row>
    <row r="109" spans="1:18" s="7" customFormat="1" ht="22.5" customHeight="1" x14ac:dyDescent="0.2">
      <c r="A109" s="344"/>
      <c r="B109" s="264"/>
      <c r="C109" s="264"/>
      <c r="D109" s="78"/>
      <c r="E109" s="50"/>
      <c r="F109" s="264"/>
      <c r="G109" s="264"/>
      <c r="H109" s="264"/>
      <c r="I109" s="264"/>
      <c r="J109" s="264"/>
      <c r="K109" s="306"/>
      <c r="L109" s="48" t="s">
        <v>75</v>
      </c>
      <c r="M109" s="23" t="s">
        <v>660</v>
      </c>
      <c r="N109" s="23" t="s">
        <v>320</v>
      </c>
      <c r="O109" s="189">
        <v>53767.78</v>
      </c>
      <c r="P109" s="60">
        <v>111000</v>
      </c>
      <c r="Q109" s="60"/>
      <c r="R109" s="60"/>
    </row>
    <row r="110" spans="1:18" s="7" customFormat="1" ht="20.25" customHeight="1" x14ac:dyDescent="0.2">
      <c r="A110" s="344"/>
      <c r="B110" s="264"/>
      <c r="C110" s="264"/>
      <c r="D110" s="78"/>
      <c r="E110" s="50"/>
      <c r="F110" s="264"/>
      <c r="G110" s="264"/>
      <c r="H110" s="264"/>
      <c r="I110" s="264"/>
      <c r="J110" s="264"/>
      <c r="K110" s="306"/>
      <c r="L110" s="48" t="s">
        <v>75</v>
      </c>
      <c r="M110" s="23" t="s">
        <v>660</v>
      </c>
      <c r="N110" s="23" t="s">
        <v>293</v>
      </c>
      <c r="O110" s="189">
        <v>40499.839999999997</v>
      </c>
      <c r="P110" s="60">
        <v>9300</v>
      </c>
      <c r="Q110" s="60"/>
      <c r="R110" s="60"/>
    </row>
    <row r="111" spans="1:18" s="7" customFormat="1" ht="33" hidden="1" customHeight="1" x14ac:dyDescent="0.2">
      <c r="A111" s="344"/>
      <c r="B111" s="264"/>
      <c r="C111" s="264"/>
      <c r="D111" s="222" t="s">
        <v>434</v>
      </c>
      <c r="E111" s="222" t="s">
        <v>42</v>
      </c>
      <c r="F111" s="264"/>
      <c r="G111" s="264"/>
      <c r="H111" s="264"/>
      <c r="I111" s="264"/>
      <c r="J111" s="264"/>
      <c r="K111" s="306"/>
      <c r="L111" s="34" t="s">
        <v>75</v>
      </c>
      <c r="M111" s="23" t="s">
        <v>609</v>
      </c>
      <c r="N111" s="23" t="s">
        <v>286</v>
      </c>
      <c r="O111" s="27"/>
      <c r="P111" s="40"/>
      <c r="Q111" s="40"/>
      <c r="R111" s="40"/>
    </row>
    <row r="112" spans="1:18" s="7" customFormat="1" ht="33" hidden="1" customHeight="1" x14ac:dyDescent="0.2">
      <c r="A112" s="345"/>
      <c r="B112" s="265"/>
      <c r="C112" s="265"/>
      <c r="D112" s="222"/>
      <c r="E112" s="222"/>
      <c r="F112" s="265"/>
      <c r="G112" s="265"/>
      <c r="H112" s="265"/>
      <c r="I112" s="265"/>
      <c r="J112" s="265"/>
      <c r="K112" s="307"/>
      <c r="L112" s="34" t="s">
        <v>75</v>
      </c>
      <c r="M112" s="23" t="s">
        <v>590</v>
      </c>
      <c r="N112" s="23" t="s">
        <v>325</v>
      </c>
      <c r="O112" s="27"/>
      <c r="P112" s="27"/>
      <c r="Q112" s="40"/>
      <c r="R112" s="40"/>
    </row>
    <row r="113" spans="1:18" s="7" customFormat="1" ht="23.25" customHeight="1" x14ac:dyDescent="0.2">
      <c r="A113" s="319" t="s">
        <v>83</v>
      </c>
      <c r="B113" s="219" t="s">
        <v>84</v>
      </c>
      <c r="C113" s="250" t="s">
        <v>85</v>
      </c>
      <c r="D113" s="282" t="s">
        <v>270</v>
      </c>
      <c r="E113" s="282" t="s">
        <v>271</v>
      </c>
      <c r="F113" s="282" t="s">
        <v>435</v>
      </c>
      <c r="G113" s="282" t="s">
        <v>42</v>
      </c>
      <c r="H113" s="282" t="s">
        <v>607</v>
      </c>
      <c r="I113" s="282" t="s">
        <v>42</v>
      </c>
      <c r="J113" s="282" t="s">
        <v>16</v>
      </c>
      <c r="K113" s="307" t="s">
        <v>528</v>
      </c>
      <c r="L113" s="305" t="s">
        <v>521</v>
      </c>
      <c r="M113" s="54" t="s">
        <v>288</v>
      </c>
      <c r="N113" s="31" t="s">
        <v>289</v>
      </c>
      <c r="O113" s="206">
        <f>SUM(O114:O122)</f>
        <v>124573955.05</v>
      </c>
      <c r="P113" s="62">
        <f>SUM(P114:P122)</f>
        <v>114205961.5</v>
      </c>
      <c r="Q113" s="62">
        <f>SUM(Q114:Q122)</f>
        <v>6895000</v>
      </c>
      <c r="R113" s="62">
        <f>SUM(R114:R122)</f>
        <v>6885000</v>
      </c>
    </row>
    <row r="114" spans="1:18" s="7" customFormat="1" ht="22.5" customHeight="1" x14ac:dyDescent="0.2">
      <c r="A114" s="319"/>
      <c r="B114" s="219"/>
      <c r="C114" s="310"/>
      <c r="D114" s="226"/>
      <c r="E114" s="226"/>
      <c r="F114" s="226"/>
      <c r="G114" s="226"/>
      <c r="H114" s="226"/>
      <c r="I114" s="226"/>
      <c r="J114" s="226"/>
      <c r="K114" s="296"/>
      <c r="L114" s="306"/>
      <c r="M114" s="324"/>
      <c r="N114" s="23"/>
      <c r="O114" s="63"/>
      <c r="P114" s="40"/>
      <c r="Q114" s="40"/>
      <c r="R114" s="40"/>
    </row>
    <row r="115" spans="1:18" s="7" customFormat="1" ht="12.75" hidden="1" customHeight="1" x14ac:dyDescent="0.2">
      <c r="A115" s="319"/>
      <c r="B115" s="219"/>
      <c r="C115" s="310"/>
      <c r="D115" s="226"/>
      <c r="E115" s="226"/>
      <c r="F115" s="226"/>
      <c r="G115" s="226"/>
      <c r="H115" s="226"/>
      <c r="I115" s="226"/>
      <c r="J115" s="226"/>
      <c r="K115" s="296"/>
      <c r="L115" s="306"/>
      <c r="M115" s="325"/>
      <c r="N115" s="23"/>
      <c r="O115" s="63"/>
      <c r="P115" s="40"/>
      <c r="Q115" s="40"/>
      <c r="R115" s="40"/>
    </row>
    <row r="116" spans="1:18" s="7" customFormat="1" ht="23.25" hidden="1" customHeight="1" x14ac:dyDescent="0.2">
      <c r="A116" s="319"/>
      <c r="B116" s="219"/>
      <c r="C116" s="310"/>
      <c r="D116" s="226"/>
      <c r="E116" s="226"/>
      <c r="F116" s="226"/>
      <c r="G116" s="226"/>
      <c r="H116" s="226"/>
      <c r="I116" s="226"/>
      <c r="J116" s="226"/>
      <c r="K116" s="296"/>
      <c r="L116" s="306"/>
      <c r="M116" s="324" t="s">
        <v>593</v>
      </c>
      <c r="N116" s="32"/>
      <c r="O116" s="65"/>
      <c r="P116" s="41"/>
      <c r="Q116" s="41"/>
      <c r="R116" s="41"/>
    </row>
    <row r="117" spans="1:18" s="7" customFormat="1" ht="23.25" customHeight="1" x14ac:dyDescent="0.2">
      <c r="A117" s="319"/>
      <c r="B117" s="219"/>
      <c r="C117" s="310"/>
      <c r="D117" s="226"/>
      <c r="E117" s="226"/>
      <c r="F117" s="226"/>
      <c r="G117" s="226"/>
      <c r="H117" s="226"/>
      <c r="I117" s="226"/>
      <c r="J117" s="226"/>
      <c r="K117" s="296"/>
      <c r="L117" s="306"/>
      <c r="M117" s="326"/>
      <c r="N117" s="34" t="s">
        <v>286</v>
      </c>
      <c r="O117" s="40">
        <v>120000</v>
      </c>
      <c r="P117" s="40">
        <v>100000</v>
      </c>
      <c r="Q117" s="40"/>
      <c r="R117" s="40"/>
    </row>
    <row r="118" spans="1:18" s="7" customFormat="1" ht="23.25" customHeight="1" x14ac:dyDescent="0.2">
      <c r="A118" s="319"/>
      <c r="B118" s="219"/>
      <c r="C118" s="310"/>
      <c r="D118" s="226"/>
      <c r="E118" s="226"/>
      <c r="F118" s="226"/>
      <c r="G118" s="226"/>
      <c r="H118" s="226"/>
      <c r="I118" s="226"/>
      <c r="J118" s="226"/>
      <c r="K118" s="296"/>
      <c r="L118" s="306"/>
      <c r="M118" s="143" t="s">
        <v>669</v>
      </c>
      <c r="N118" s="34" t="s">
        <v>309</v>
      </c>
      <c r="O118" s="40">
        <v>1500000</v>
      </c>
      <c r="P118" s="40"/>
      <c r="Q118" s="40"/>
      <c r="R118" s="40"/>
    </row>
    <row r="119" spans="1:18" s="7" customFormat="1" ht="18.75" customHeight="1" x14ac:dyDescent="0.2">
      <c r="A119" s="319"/>
      <c r="B119" s="219"/>
      <c r="C119" s="310"/>
      <c r="D119" s="226"/>
      <c r="E119" s="226"/>
      <c r="F119" s="226"/>
      <c r="G119" s="226"/>
      <c r="H119" s="226"/>
      <c r="I119" s="226"/>
      <c r="J119" s="226"/>
      <c r="K119" s="296"/>
      <c r="L119" s="306"/>
      <c r="M119" s="143" t="s">
        <v>612</v>
      </c>
      <c r="N119" s="34" t="s">
        <v>297</v>
      </c>
      <c r="O119" s="40"/>
      <c r="P119" s="40">
        <v>5210000</v>
      </c>
      <c r="Q119" s="40">
        <v>6895000</v>
      </c>
      <c r="R119" s="40">
        <v>6885000</v>
      </c>
    </row>
    <row r="120" spans="1:18" s="7" customFormat="1" ht="28.5" hidden="1" customHeight="1" x14ac:dyDescent="0.2">
      <c r="A120" s="319"/>
      <c r="B120" s="219"/>
      <c r="C120" s="310"/>
      <c r="D120" s="226"/>
      <c r="E120" s="226"/>
      <c r="F120" s="226"/>
      <c r="G120" s="226"/>
      <c r="H120" s="226"/>
      <c r="I120" s="226"/>
      <c r="J120" s="226"/>
      <c r="K120" s="296"/>
      <c r="L120" s="34" t="s">
        <v>521</v>
      </c>
      <c r="M120" s="143" t="s">
        <v>340</v>
      </c>
      <c r="N120" s="34" t="s">
        <v>296</v>
      </c>
      <c r="O120" s="40"/>
      <c r="P120" s="40"/>
      <c r="Q120" s="40"/>
      <c r="R120" s="40"/>
    </row>
    <row r="121" spans="1:18" s="7" customFormat="1" ht="28.5" customHeight="1" x14ac:dyDescent="0.2">
      <c r="A121" s="319"/>
      <c r="B121" s="219"/>
      <c r="C121" s="310"/>
      <c r="D121" s="226"/>
      <c r="E121" s="226"/>
      <c r="F121" s="226"/>
      <c r="G121" s="226"/>
      <c r="H121" s="226"/>
      <c r="I121" s="226"/>
      <c r="J121" s="226"/>
      <c r="K121" s="296"/>
      <c r="L121" s="34" t="s">
        <v>86</v>
      </c>
      <c r="M121" s="143" t="s">
        <v>612</v>
      </c>
      <c r="N121" s="34" t="s">
        <v>309</v>
      </c>
      <c r="O121" s="40">
        <v>59180.67</v>
      </c>
      <c r="P121" s="40"/>
      <c r="Q121" s="40"/>
      <c r="R121" s="40"/>
    </row>
    <row r="122" spans="1:18" s="7" customFormat="1" ht="25.5" customHeight="1" x14ac:dyDescent="0.2">
      <c r="A122" s="319" t="s">
        <v>0</v>
      </c>
      <c r="B122" s="232"/>
      <c r="C122" s="310" t="s">
        <v>0</v>
      </c>
      <c r="D122" s="213"/>
      <c r="E122" s="213"/>
      <c r="F122" s="213"/>
      <c r="G122" s="213"/>
      <c r="H122" s="213"/>
      <c r="I122" s="213"/>
      <c r="J122" s="213"/>
      <c r="K122" s="296"/>
      <c r="L122" s="34" t="s">
        <v>86</v>
      </c>
      <c r="M122" s="64" t="s">
        <v>667</v>
      </c>
      <c r="N122" s="34" t="s">
        <v>309</v>
      </c>
      <c r="O122" s="40">
        <v>122894774.38</v>
      </c>
      <c r="P122" s="40">
        <v>108895961.5</v>
      </c>
      <c r="Q122" s="40"/>
      <c r="R122" s="40"/>
    </row>
    <row r="123" spans="1:18" s="7" customFormat="1" ht="20.25" customHeight="1" x14ac:dyDescent="0.2">
      <c r="A123" s="212" t="s">
        <v>87</v>
      </c>
      <c r="B123" s="212" t="s">
        <v>88</v>
      </c>
      <c r="C123" s="212" t="s">
        <v>89</v>
      </c>
      <c r="D123" s="212" t="s">
        <v>270</v>
      </c>
      <c r="E123" s="212" t="s">
        <v>271</v>
      </c>
      <c r="F123" s="327"/>
      <c r="G123" s="212"/>
      <c r="H123" s="226" t="s">
        <v>607</v>
      </c>
      <c r="I123" s="212" t="s">
        <v>42</v>
      </c>
      <c r="J123" s="212" t="s">
        <v>11</v>
      </c>
      <c r="K123" s="31" t="s">
        <v>289</v>
      </c>
      <c r="L123" s="31" t="s">
        <v>289</v>
      </c>
      <c r="M123" s="52" t="s">
        <v>289</v>
      </c>
      <c r="N123" s="34" t="s">
        <v>289</v>
      </c>
      <c r="O123" s="203">
        <f>O124+O125+O126+O128</f>
        <v>114600</v>
      </c>
      <c r="P123" s="40">
        <f>P128+P124+P125+P126+P127</f>
        <v>348040</v>
      </c>
      <c r="Q123" s="40">
        <f t="shared" ref="Q123:R123" si="10">Q128</f>
        <v>0</v>
      </c>
      <c r="R123" s="40">
        <f t="shared" si="10"/>
        <v>0</v>
      </c>
    </row>
    <row r="124" spans="1:18" s="7" customFormat="1" ht="21.75" customHeight="1" x14ac:dyDescent="0.2">
      <c r="A124" s="226"/>
      <c r="B124" s="226"/>
      <c r="C124" s="226"/>
      <c r="D124" s="226"/>
      <c r="E124" s="226"/>
      <c r="F124" s="328"/>
      <c r="G124" s="226"/>
      <c r="H124" s="226"/>
      <c r="I124" s="226"/>
      <c r="J124" s="226"/>
      <c r="K124" s="31" t="s">
        <v>528</v>
      </c>
      <c r="L124" s="31" t="s">
        <v>152</v>
      </c>
      <c r="M124" s="23" t="s">
        <v>580</v>
      </c>
      <c r="N124" s="31" t="s">
        <v>286</v>
      </c>
      <c r="O124" s="47">
        <v>10000</v>
      </c>
      <c r="P124" s="47">
        <v>10000</v>
      </c>
      <c r="Q124" s="47"/>
      <c r="R124" s="47"/>
    </row>
    <row r="125" spans="1:18" s="7" customFormat="1" ht="16.5" customHeight="1" x14ac:dyDescent="0.2">
      <c r="A125" s="226"/>
      <c r="B125" s="226"/>
      <c r="C125" s="226"/>
      <c r="D125" s="226"/>
      <c r="E125" s="226"/>
      <c r="F125" s="328"/>
      <c r="G125" s="226"/>
      <c r="H125" s="226"/>
      <c r="I125" s="226"/>
      <c r="J125" s="226"/>
      <c r="K125" s="31" t="s">
        <v>530</v>
      </c>
      <c r="L125" s="31" t="s">
        <v>583</v>
      </c>
      <c r="M125" s="31" t="s">
        <v>584</v>
      </c>
      <c r="N125" s="31" t="s">
        <v>297</v>
      </c>
      <c r="O125" s="47">
        <v>84600</v>
      </c>
      <c r="P125" s="47">
        <v>263040</v>
      </c>
      <c r="Q125" s="47"/>
      <c r="R125" s="47"/>
    </row>
    <row r="126" spans="1:18" s="7" customFormat="1" ht="16.5" customHeight="1" x14ac:dyDescent="0.2">
      <c r="A126" s="226"/>
      <c r="B126" s="226"/>
      <c r="C126" s="226"/>
      <c r="D126" s="226"/>
      <c r="E126" s="226"/>
      <c r="F126" s="328"/>
      <c r="G126" s="226"/>
      <c r="H126" s="226"/>
      <c r="I126" s="226"/>
      <c r="J126" s="226"/>
      <c r="K126" s="31" t="s">
        <v>528</v>
      </c>
      <c r="L126" s="31"/>
      <c r="M126" s="31"/>
      <c r="N126" s="31"/>
      <c r="O126" s="47"/>
      <c r="P126" s="47"/>
      <c r="Q126" s="47"/>
      <c r="R126" s="47"/>
    </row>
    <row r="127" spans="1:18" s="7" customFormat="1" ht="16.5" customHeight="1" x14ac:dyDescent="0.2">
      <c r="A127" s="226"/>
      <c r="B127" s="226"/>
      <c r="C127" s="226"/>
      <c r="D127" s="226"/>
      <c r="E127" s="226"/>
      <c r="F127" s="328"/>
      <c r="G127" s="226"/>
      <c r="H127" s="226"/>
      <c r="I127" s="226"/>
      <c r="J127" s="226"/>
      <c r="K127" s="31" t="s">
        <v>528</v>
      </c>
      <c r="L127" s="31" t="s">
        <v>619</v>
      </c>
      <c r="M127" s="31" t="s">
        <v>636</v>
      </c>
      <c r="N127" s="31" t="s">
        <v>286</v>
      </c>
      <c r="O127" s="47">
        <v>50000.28</v>
      </c>
      <c r="P127" s="47">
        <v>55000</v>
      </c>
      <c r="Q127" s="47"/>
      <c r="R127" s="47"/>
    </row>
    <row r="128" spans="1:18" s="7" customFormat="1" ht="25.5" customHeight="1" x14ac:dyDescent="0.2">
      <c r="A128" s="213"/>
      <c r="B128" s="213"/>
      <c r="C128" s="213"/>
      <c r="D128" s="213"/>
      <c r="E128" s="213"/>
      <c r="F128" s="329"/>
      <c r="G128" s="213"/>
      <c r="H128" s="226"/>
      <c r="I128" s="213"/>
      <c r="J128" s="213"/>
      <c r="K128" s="31" t="s">
        <v>528</v>
      </c>
      <c r="L128" s="31" t="s">
        <v>308</v>
      </c>
      <c r="M128" s="31" t="s">
        <v>581</v>
      </c>
      <c r="N128" s="23" t="s">
        <v>286</v>
      </c>
      <c r="O128" s="27">
        <v>20000</v>
      </c>
      <c r="P128" s="27">
        <v>20000</v>
      </c>
      <c r="Q128" s="27"/>
      <c r="R128" s="27"/>
    </row>
    <row r="129" spans="1:18" s="7" customFormat="1" ht="25.5" customHeight="1" x14ac:dyDescent="0.2">
      <c r="A129" s="147"/>
      <c r="B129" s="147"/>
      <c r="C129" s="147"/>
      <c r="D129" s="89"/>
      <c r="E129" s="89"/>
      <c r="F129" s="184"/>
      <c r="G129" s="89"/>
      <c r="H129" s="147"/>
      <c r="I129" s="89"/>
      <c r="J129" s="89"/>
      <c r="K129" s="31" t="s">
        <v>289</v>
      </c>
      <c r="L129" s="31" t="s">
        <v>289</v>
      </c>
      <c r="M129" s="52" t="s">
        <v>289</v>
      </c>
      <c r="N129" s="34" t="s">
        <v>289</v>
      </c>
      <c r="O129" s="207">
        <f>O131</f>
        <v>120000</v>
      </c>
      <c r="P129" s="27">
        <f>P130+P131</f>
        <v>0</v>
      </c>
      <c r="Q129" s="27">
        <f>Q132</f>
        <v>0</v>
      </c>
      <c r="R129" s="27">
        <f>R132</f>
        <v>0</v>
      </c>
    </row>
    <row r="130" spans="1:18" s="7" customFormat="1" ht="25.5" customHeight="1" x14ac:dyDescent="0.2">
      <c r="A130" s="212" t="s">
        <v>90</v>
      </c>
      <c r="B130" s="212" t="s">
        <v>91</v>
      </c>
      <c r="C130" s="212" t="s">
        <v>92</v>
      </c>
      <c r="D130" s="89"/>
      <c r="E130" s="89"/>
      <c r="F130" s="184"/>
      <c r="G130" s="89"/>
      <c r="H130" s="147"/>
      <c r="I130" s="89"/>
      <c r="J130" s="89"/>
      <c r="K130" s="31" t="s">
        <v>528</v>
      </c>
      <c r="L130" s="31"/>
      <c r="M130" s="31"/>
      <c r="N130" s="23"/>
      <c r="O130" s="27"/>
      <c r="P130" s="27"/>
      <c r="Q130" s="27"/>
      <c r="R130" s="27"/>
    </row>
    <row r="131" spans="1:18" s="7" customFormat="1" ht="25.5" customHeight="1" x14ac:dyDescent="0.2">
      <c r="A131" s="226"/>
      <c r="B131" s="226"/>
      <c r="C131" s="226"/>
      <c r="D131" s="89"/>
      <c r="E131" s="89"/>
      <c r="F131" s="184"/>
      <c r="G131" s="89"/>
      <c r="H131" s="147"/>
      <c r="I131" s="89"/>
      <c r="J131" s="89"/>
      <c r="K131" s="31" t="s">
        <v>528</v>
      </c>
      <c r="L131" s="31" t="s">
        <v>94</v>
      </c>
      <c r="M131" s="31" t="s">
        <v>640</v>
      </c>
      <c r="N131" s="23" t="s">
        <v>286</v>
      </c>
      <c r="O131" s="27">
        <v>120000</v>
      </c>
      <c r="P131" s="27"/>
      <c r="Q131" s="27"/>
      <c r="R131" s="27"/>
    </row>
    <row r="132" spans="1:18" s="7" customFormat="1" ht="24.75" customHeight="1" x14ac:dyDescent="0.2">
      <c r="A132" s="213"/>
      <c r="B132" s="213"/>
      <c r="C132" s="213"/>
      <c r="D132" s="6" t="s">
        <v>93</v>
      </c>
      <c r="E132" s="6" t="s">
        <v>42</v>
      </c>
      <c r="F132" s="6" t="s">
        <v>517</v>
      </c>
      <c r="G132" s="6" t="s">
        <v>42</v>
      </c>
      <c r="H132" s="6"/>
      <c r="I132" s="6" t="s">
        <v>42</v>
      </c>
      <c r="J132" s="6" t="s">
        <v>21</v>
      </c>
      <c r="K132" s="23"/>
      <c r="L132" s="23"/>
      <c r="M132" s="23"/>
      <c r="N132" s="23"/>
      <c r="O132" s="27"/>
      <c r="P132" s="27"/>
      <c r="Q132" s="27"/>
      <c r="R132" s="27"/>
    </row>
    <row r="133" spans="1:18" s="7" customFormat="1" ht="30" customHeight="1" x14ac:dyDescent="0.2">
      <c r="A133" s="318" t="s">
        <v>95</v>
      </c>
      <c r="B133" s="212" t="s">
        <v>96</v>
      </c>
      <c r="C133" s="266" t="s">
        <v>97</v>
      </c>
      <c r="D133" s="212" t="s">
        <v>270</v>
      </c>
      <c r="E133" s="212" t="s">
        <v>271</v>
      </c>
      <c r="F133" s="212" t="s">
        <v>518</v>
      </c>
      <c r="G133" s="212" t="s">
        <v>42</v>
      </c>
      <c r="H133" s="212"/>
      <c r="I133" s="212" t="s">
        <v>42</v>
      </c>
      <c r="J133" s="212" t="s">
        <v>20</v>
      </c>
      <c r="K133" s="251" t="s">
        <v>528</v>
      </c>
      <c r="L133" s="23" t="s">
        <v>306</v>
      </c>
      <c r="M133" s="23" t="s">
        <v>289</v>
      </c>
      <c r="N133" s="23" t="s">
        <v>289</v>
      </c>
      <c r="O133" s="207">
        <f>SUM(O134:O139)</f>
        <v>2144171.2999999998</v>
      </c>
      <c r="P133" s="27">
        <f>SUM(P134:P139)</f>
        <v>1066498.99</v>
      </c>
      <c r="Q133" s="27">
        <f t="shared" ref="Q133:R133" si="11">SUM(Q134:Q139)</f>
        <v>1561448.49</v>
      </c>
      <c r="R133" s="27">
        <f t="shared" si="11"/>
        <v>9561448.4900000002</v>
      </c>
    </row>
    <row r="134" spans="1:18" s="7" customFormat="1" ht="31.5" customHeight="1" x14ac:dyDescent="0.2">
      <c r="A134" s="318"/>
      <c r="B134" s="226"/>
      <c r="C134" s="267"/>
      <c r="D134" s="226"/>
      <c r="E134" s="226"/>
      <c r="F134" s="226"/>
      <c r="G134" s="226"/>
      <c r="H134" s="226"/>
      <c r="I134" s="226"/>
      <c r="J134" s="226"/>
      <c r="K134" s="257"/>
      <c r="L134" s="23" t="s">
        <v>305</v>
      </c>
      <c r="M134" s="23" t="s">
        <v>542</v>
      </c>
      <c r="N134" s="23" t="s">
        <v>286</v>
      </c>
      <c r="O134" s="27">
        <v>76557.600000000006</v>
      </c>
      <c r="P134" s="27">
        <v>76600</v>
      </c>
      <c r="Q134" s="27">
        <v>76600</v>
      </c>
      <c r="R134" s="27">
        <v>76600</v>
      </c>
    </row>
    <row r="135" spans="1:18" s="7" customFormat="1" ht="31.5" customHeight="1" x14ac:dyDescent="0.2">
      <c r="A135" s="318"/>
      <c r="B135" s="226"/>
      <c r="C135" s="267"/>
      <c r="D135" s="226"/>
      <c r="E135" s="226"/>
      <c r="F135" s="226"/>
      <c r="G135" s="226"/>
      <c r="H135" s="226"/>
      <c r="I135" s="226"/>
      <c r="J135" s="226"/>
      <c r="K135" s="257"/>
      <c r="L135" s="23" t="s">
        <v>138</v>
      </c>
      <c r="M135" s="23" t="s">
        <v>648</v>
      </c>
      <c r="N135" s="23" t="s">
        <v>325</v>
      </c>
      <c r="O135" s="27"/>
      <c r="P135" s="27"/>
      <c r="Q135" s="27"/>
      <c r="R135" s="27"/>
    </row>
    <row r="136" spans="1:18" s="7" customFormat="1" ht="19.5" customHeight="1" x14ac:dyDescent="0.2">
      <c r="A136" s="318"/>
      <c r="B136" s="226"/>
      <c r="C136" s="267"/>
      <c r="D136" s="226"/>
      <c r="E136" s="226"/>
      <c r="F136" s="226"/>
      <c r="G136" s="226"/>
      <c r="H136" s="226"/>
      <c r="I136" s="226"/>
      <c r="J136" s="226"/>
      <c r="K136" s="257"/>
      <c r="L136" s="23" t="s">
        <v>138</v>
      </c>
      <c r="M136" s="23" t="s">
        <v>634</v>
      </c>
      <c r="N136" s="23" t="s">
        <v>325</v>
      </c>
      <c r="O136" s="27">
        <v>2067613.7</v>
      </c>
      <c r="P136" s="27">
        <v>989898.99</v>
      </c>
      <c r="Q136" s="27">
        <v>1484848.49</v>
      </c>
      <c r="R136" s="27">
        <v>1484848.49</v>
      </c>
    </row>
    <row r="137" spans="1:18" s="7" customFormat="1" ht="31.5" hidden="1" customHeight="1" x14ac:dyDescent="0.2">
      <c r="A137" s="318"/>
      <c r="B137" s="226"/>
      <c r="C137" s="267"/>
      <c r="D137" s="226"/>
      <c r="E137" s="226"/>
      <c r="F137" s="226"/>
      <c r="G137" s="226"/>
      <c r="H137" s="226"/>
      <c r="I137" s="226"/>
      <c r="J137" s="226"/>
      <c r="K137" s="257"/>
      <c r="L137" s="23"/>
      <c r="M137" s="23"/>
      <c r="N137" s="23"/>
      <c r="O137" s="27"/>
      <c r="P137" s="27"/>
      <c r="Q137" s="27"/>
      <c r="R137" s="27"/>
    </row>
    <row r="138" spans="1:18" s="7" customFormat="1" ht="31.5" hidden="1" customHeight="1" x14ac:dyDescent="0.2">
      <c r="A138" s="318"/>
      <c r="B138" s="226"/>
      <c r="C138" s="267"/>
      <c r="D138" s="226"/>
      <c r="E138" s="226"/>
      <c r="F138" s="226"/>
      <c r="G138" s="226"/>
      <c r="H138" s="226"/>
      <c r="I138" s="226"/>
      <c r="J138" s="226"/>
      <c r="K138" s="257"/>
      <c r="L138" s="23" t="s">
        <v>98</v>
      </c>
      <c r="M138" s="23" t="s">
        <v>389</v>
      </c>
      <c r="N138" s="23" t="s">
        <v>286</v>
      </c>
      <c r="O138" s="27"/>
      <c r="P138" s="27"/>
      <c r="Q138" s="27"/>
      <c r="R138" s="27"/>
    </row>
    <row r="139" spans="1:18" s="7" customFormat="1" ht="32.25" customHeight="1" x14ac:dyDescent="0.2">
      <c r="A139" s="318"/>
      <c r="B139" s="213"/>
      <c r="C139" s="277"/>
      <c r="D139" s="213"/>
      <c r="E139" s="213"/>
      <c r="F139" s="213"/>
      <c r="G139" s="213"/>
      <c r="H139" s="213"/>
      <c r="I139" s="213"/>
      <c r="J139" s="213"/>
      <c r="K139" s="252"/>
      <c r="L139" s="23" t="s">
        <v>138</v>
      </c>
      <c r="M139" s="23" t="s">
        <v>659</v>
      </c>
      <c r="N139" s="23" t="s">
        <v>309</v>
      </c>
      <c r="O139" s="27"/>
      <c r="P139" s="27"/>
      <c r="Q139" s="27"/>
      <c r="R139" s="27">
        <v>8000000</v>
      </c>
    </row>
    <row r="140" spans="1:18" s="7" customFormat="1" ht="23.25" customHeight="1" x14ac:dyDescent="0.2">
      <c r="A140" s="320" t="s">
        <v>99</v>
      </c>
      <c r="B140" s="212" t="s">
        <v>100</v>
      </c>
      <c r="C140" s="321" t="s">
        <v>101</v>
      </c>
      <c r="D140" s="212" t="s">
        <v>270</v>
      </c>
      <c r="E140" s="212" t="s">
        <v>271</v>
      </c>
      <c r="F140" s="212" t="s">
        <v>436</v>
      </c>
      <c r="G140" s="212" t="s">
        <v>42</v>
      </c>
      <c r="H140" s="212" t="s">
        <v>607</v>
      </c>
      <c r="I140" s="212" t="s">
        <v>42</v>
      </c>
      <c r="J140" s="212">
        <v>19</v>
      </c>
      <c r="K140" s="251" t="s">
        <v>528</v>
      </c>
      <c r="L140" s="24" t="s">
        <v>306</v>
      </c>
      <c r="M140" s="24" t="s">
        <v>289</v>
      </c>
      <c r="N140" s="24" t="s">
        <v>289</v>
      </c>
      <c r="O140" s="114">
        <f>O141+O142</f>
        <v>947186.27</v>
      </c>
      <c r="P140" s="28">
        <f>P142+P141</f>
        <v>1528286</v>
      </c>
      <c r="Q140" s="28">
        <f t="shared" ref="Q140:R140" si="12">Q142+Q141</f>
        <v>1465386</v>
      </c>
      <c r="R140" s="28">
        <f t="shared" si="12"/>
        <v>1465386</v>
      </c>
    </row>
    <row r="141" spans="1:18" s="7" customFormat="1" ht="21.75" customHeight="1" x14ac:dyDescent="0.2">
      <c r="A141" s="320"/>
      <c r="B141" s="226"/>
      <c r="C141" s="321"/>
      <c r="D141" s="226"/>
      <c r="E141" s="226"/>
      <c r="F141" s="226"/>
      <c r="G141" s="226"/>
      <c r="H141" s="226"/>
      <c r="I141" s="226"/>
      <c r="J141" s="226"/>
      <c r="K141" s="257"/>
      <c r="L141" s="23" t="s">
        <v>259</v>
      </c>
      <c r="M141" s="23" t="s">
        <v>543</v>
      </c>
      <c r="N141" s="23" t="s">
        <v>286</v>
      </c>
      <c r="O141" s="27">
        <v>76954.67</v>
      </c>
      <c r="P141" s="27">
        <v>77900</v>
      </c>
      <c r="Q141" s="27">
        <v>15000</v>
      </c>
      <c r="R141" s="27">
        <v>15000</v>
      </c>
    </row>
    <row r="142" spans="1:18" s="7" customFormat="1" ht="36" customHeight="1" x14ac:dyDescent="0.2">
      <c r="A142" s="320" t="s">
        <v>0</v>
      </c>
      <c r="B142" s="213"/>
      <c r="C142" s="321" t="s">
        <v>0</v>
      </c>
      <c r="D142" s="213"/>
      <c r="E142" s="213"/>
      <c r="F142" s="213"/>
      <c r="G142" s="213"/>
      <c r="H142" s="213"/>
      <c r="I142" s="213"/>
      <c r="J142" s="213"/>
      <c r="K142" s="252"/>
      <c r="L142" s="23" t="s">
        <v>102</v>
      </c>
      <c r="M142" s="23" t="s">
        <v>544</v>
      </c>
      <c r="N142" s="23" t="s">
        <v>292</v>
      </c>
      <c r="O142" s="27">
        <v>870231.6</v>
      </c>
      <c r="P142" s="27">
        <v>1450386</v>
      </c>
      <c r="Q142" s="27">
        <v>1450386</v>
      </c>
      <c r="R142" s="27">
        <v>1450386</v>
      </c>
    </row>
    <row r="143" spans="1:18" s="7" customFormat="1" ht="36.75" hidden="1" customHeight="1" x14ac:dyDescent="0.2">
      <c r="A143" s="180"/>
      <c r="B143" s="147"/>
      <c r="C143" s="33"/>
      <c r="D143" s="147"/>
      <c r="E143" s="147"/>
      <c r="F143" s="147"/>
      <c r="G143" s="147"/>
      <c r="H143" s="147"/>
      <c r="I143" s="147"/>
      <c r="J143" s="147"/>
      <c r="K143" s="161"/>
      <c r="L143" s="32"/>
      <c r="M143" s="23"/>
      <c r="N143" s="23"/>
      <c r="O143" s="27"/>
      <c r="P143" s="27"/>
      <c r="Q143" s="27"/>
      <c r="R143" s="27"/>
    </row>
    <row r="144" spans="1:18" s="7" customFormat="1" ht="26.25" customHeight="1" x14ac:dyDescent="0.2">
      <c r="A144" s="212" t="s">
        <v>103</v>
      </c>
      <c r="B144" s="212" t="s">
        <v>104</v>
      </c>
      <c r="C144" s="212" t="s">
        <v>105</v>
      </c>
      <c r="D144" s="212" t="s">
        <v>270</v>
      </c>
      <c r="E144" s="212" t="s">
        <v>271</v>
      </c>
      <c r="F144" s="212" t="s">
        <v>437</v>
      </c>
      <c r="G144" s="212" t="s">
        <v>42</v>
      </c>
      <c r="H144" s="212" t="s">
        <v>607</v>
      </c>
      <c r="I144" s="212" t="s">
        <v>42</v>
      </c>
      <c r="J144" s="212">
        <v>14</v>
      </c>
      <c r="K144" s="302" t="s">
        <v>528</v>
      </c>
      <c r="L144" s="302" t="s">
        <v>106</v>
      </c>
      <c r="M144" s="24" t="s">
        <v>289</v>
      </c>
      <c r="N144" s="24" t="s">
        <v>289</v>
      </c>
      <c r="O144" s="114">
        <f>O145+O146+O147+O149+O150</f>
        <v>4388124.3000000007</v>
      </c>
      <c r="P144" s="28">
        <f>P145+P146+P147+P149+P150+P148</f>
        <v>5820700</v>
      </c>
      <c r="Q144" s="28">
        <f>Q145+Q146+Q147+Q149+Q150</f>
        <v>3765000</v>
      </c>
      <c r="R144" s="28">
        <f>R145+R146+R147+R149+R150</f>
        <v>4050000</v>
      </c>
    </row>
    <row r="145" spans="1:18" s="7" customFormat="1" ht="23.25" customHeight="1" x14ac:dyDescent="0.2">
      <c r="A145" s="226"/>
      <c r="B145" s="226"/>
      <c r="C145" s="226"/>
      <c r="D145" s="226"/>
      <c r="E145" s="226"/>
      <c r="F145" s="226"/>
      <c r="G145" s="226"/>
      <c r="H145" s="226"/>
      <c r="I145" s="226"/>
      <c r="J145" s="226"/>
      <c r="K145" s="303"/>
      <c r="L145" s="303"/>
      <c r="M145" s="223" t="s">
        <v>529</v>
      </c>
      <c r="N145" s="23" t="s">
        <v>25</v>
      </c>
      <c r="O145" s="27">
        <v>2679718.2200000002</v>
      </c>
      <c r="P145" s="27">
        <v>2874050</v>
      </c>
      <c r="Q145" s="27">
        <v>2750000</v>
      </c>
      <c r="R145" s="27">
        <v>2760000</v>
      </c>
    </row>
    <row r="146" spans="1:18" s="7" customFormat="1" ht="21" customHeight="1" x14ac:dyDescent="0.2">
      <c r="A146" s="226"/>
      <c r="B146" s="226"/>
      <c r="C146" s="226"/>
      <c r="D146" s="226"/>
      <c r="E146" s="226"/>
      <c r="F146" s="226"/>
      <c r="G146" s="226"/>
      <c r="H146" s="226"/>
      <c r="I146" s="226"/>
      <c r="J146" s="226"/>
      <c r="K146" s="303"/>
      <c r="L146" s="303"/>
      <c r="M146" s="224"/>
      <c r="N146" s="23" t="s">
        <v>27</v>
      </c>
      <c r="O146" s="27">
        <v>796118.08</v>
      </c>
      <c r="P146" s="27">
        <v>867000</v>
      </c>
      <c r="Q146" s="27">
        <v>905000</v>
      </c>
      <c r="R146" s="27">
        <v>780000</v>
      </c>
    </row>
    <row r="147" spans="1:18" s="7" customFormat="1" ht="23.25" customHeight="1" x14ac:dyDescent="0.2">
      <c r="A147" s="226"/>
      <c r="B147" s="226"/>
      <c r="C147" s="226"/>
      <c r="D147" s="226"/>
      <c r="E147" s="226"/>
      <c r="F147" s="226"/>
      <c r="G147" s="226"/>
      <c r="H147" s="226"/>
      <c r="I147" s="226"/>
      <c r="J147" s="226"/>
      <c r="K147" s="303"/>
      <c r="L147" s="303"/>
      <c r="M147" s="224"/>
      <c r="N147" s="23" t="s">
        <v>286</v>
      </c>
      <c r="O147" s="27">
        <v>876288</v>
      </c>
      <c r="P147" s="27">
        <v>1460050</v>
      </c>
      <c r="Q147" s="27">
        <v>110000</v>
      </c>
      <c r="R147" s="27">
        <v>510000</v>
      </c>
    </row>
    <row r="148" spans="1:18" s="7" customFormat="1" ht="23.25" hidden="1" customHeight="1" x14ac:dyDescent="0.2">
      <c r="A148" s="226"/>
      <c r="B148" s="226"/>
      <c r="C148" s="226"/>
      <c r="D148" s="226"/>
      <c r="E148" s="226"/>
      <c r="F148" s="226"/>
      <c r="G148" s="226"/>
      <c r="H148" s="226"/>
      <c r="I148" s="226"/>
      <c r="J148" s="226"/>
      <c r="K148" s="303"/>
      <c r="L148" s="303"/>
      <c r="M148" s="224"/>
      <c r="N148" s="23"/>
      <c r="O148" s="27"/>
      <c r="P148" s="27"/>
      <c r="Q148" s="27"/>
      <c r="R148" s="27"/>
    </row>
    <row r="149" spans="1:18" s="7" customFormat="1" ht="16.5" customHeight="1" x14ac:dyDescent="0.2">
      <c r="A149" s="226"/>
      <c r="B149" s="226"/>
      <c r="C149" s="226"/>
      <c r="D149" s="226"/>
      <c r="E149" s="226"/>
      <c r="F149" s="226"/>
      <c r="G149" s="226"/>
      <c r="H149" s="226"/>
      <c r="I149" s="226"/>
      <c r="J149" s="226"/>
      <c r="K149" s="303"/>
      <c r="L149" s="303"/>
      <c r="M149" s="225"/>
      <c r="N149" s="23" t="s">
        <v>673</v>
      </c>
      <c r="O149" s="27"/>
      <c r="P149" s="27">
        <v>583600</v>
      </c>
      <c r="Q149" s="27"/>
      <c r="R149" s="27"/>
    </row>
    <row r="150" spans="1:18" s="7" customFormat="1" ht="21.75" customHeight="1" x14ac:dyDescent="0.2">
      <c r="A150" s="213"/>
      <c r="B150" s="213"/>
      <c r="C150" s="213"/>
      <c r="D150" s="213"/>
      <c r="E150" s="213"/>
      <c r="F150" s="213"/>
      <c r="G150" s="213"/>
      <c r="H150" s="213"/>
      <c r="I150" s="213"/>
      <c r="J150" s="213"/>
      <c r="K150" s="304"/>
      <c r="L150" s="304"/>
      <c r="M150" s="23" t="s">
        <v>545</v>
      </c>
      <c r="N150" s="23" t="s">
        <v>286</v>
      </c>
      <c r="O150" s="27">
        <v>36000</v>
      </c>
      <c r="P150" s="27">
        <v>36000</v>
      </c>
      <c r="Q150" s="27"/>
      <c r="R150" s="27"/>
    </row>
    <row r="151" spans="1:18" s="7" customFormat="1" ht="25.5" customHeight="1" x14ac:dyDescent="0.2">
      <c r="A151" s="212" t="s">
        <v>107</v>
      </c>
      <c r="B151" s="212" t="s">
        <v>108</v>
      </c>
      <c r="C151" s="212" t="s">
        <v>109</v>
      </c>
      <c r="D151" s="212" t="s">
        <v>110</v>
      </c>
      <c r="E151" s="212" t="s">
        <v>42</v>
      </c>
      <c r="F151" s="212" t="s">
        <v>519</v>
      </c>
      <c r="G151" s="212" t="s">
        <v>42</v>
      </c>
      <c r="H151" s="226" t="s">
        <v>607</v>
      </c>
      <c r="I151" s="212" t="s">
        <v>42</v>
      </c>
      <c r="J151" s="212" t="s">
        <v>9</v>
      </c>
      <c r="K151" s="223" t="s">
        <v>528</v>
      </c>
      <c r="L151" s="223" t="s">
        <v>111</v>
      </c>
      <c r="M151" s="7" t="s">
        <v>288</v>
      </c>
      <c r="N151" s="23" t="s">
        <v>289</v>
      </c>
      <c r="O151" s="207">
        <f>O153+O156+O157+O152+O155</f>
        <v>5880320.4000000004</v>
      </c>
      <c r="P151" s="27">
        <f>P153+P156+P157+P154</f>
        <v>6227400</v>
      </c>
      <c r="Q151" s="27">
        <f t="shared" ref="Q151:R151" si="13">Q153+Q156+Q157</f>
        <v>5863000</v>
      </c>
      <c r="R151" s="27">
        <f t="shared" si="13"/>
        <v>5863000</v>
      </c>
    </row>
    <row r="152" spans="1:18" s="7" customFormat="1" ht="28.5" hidden="1" customHeight="1" x14ac:dyDescent="0.2">
      <c r="A152" s="226"/>
      <c r="B152" s="226"/>
      <c r="C152" s="226"/>
      <c r="D152" s="226"/>
      <c r="E152" s="226"/>
      <c r="F152" s="226"/>
      <c r="G152" s="226"/>
      <c r="H152" s="226"/>
      <c r="I152" s="226"/>
      <c r="J152" s="226"/>
      <c r="K152" s="224"/>
      <c r="L152" s="224"/>
      <c r="N152" s="23"/>
      <c r="O152" s="27"/>
      <c r="P152" s="27"/>
      <c r="Q152" s="27"/>
      <c r="R152" s="27"/>
    </row>
    <row r="153" spans="1:18" s="7" customFormat="1" ht="27" customHeight="1" x14ac:dyDescent="0.2">
      <c r="A153" s="226"/>
      <c r="B153" s="226"/>
      <c r="C153" s="226"/>
      <c r="D153" s="226"/>
      <c r="E153" s="226"/>
      <c r="F153" s="226"/>
      <c r="G153" s="226"/>
      <c r="H153" s="226"/>
      <c r="I153" s="226"/>
      <c r="J153" s="226"/>
      <c r="K153" s="224"/>
      <c r="L153" s="224"/>
      <c r="M153" s="86" t="s">
        <v>658</v>
      </c>
      <c r="N153" s="23" t="s">
        <v>656</v>
      </c>
      <c r="O153" s="27"/>
      <c r="P153" s="27">
        <v>6192700</v>
      </c>
      <c r="Q153" s="27">
        <v>5863000</v>
      </c>
      <c r="R153" s="27">
        <v>5863000</v>
      </c>
    </row>
    <row r="154" spans="1:18" s="7" customFormat="1" ht="27" customHeight="1" x14ac:dyDescent="0.2">
      <c r="A154" s="226"/>
      <c r="B154" s="226"/>
      <c r="C154" s="226"/>
      <c r="D154" s="226"/>
      <c r="E154" s="226"/>
      <c r="F154" s="226"/>
      <c r="G154" s="226"/>
      <c r="H154" s="226"/>
      <c r="I154" s="226"/>
      <c r="J154" s="226"/>
      <c r="K154" s="224"/>
      <c r="L154" s="224"/>
      <c r="M154" s="86" t="s">
        <v>658</v>
      </c>
      <c r="N154" s="23" t="s">
        <v>293</v>
      </c>
      <c r="O154" s="27"/>
      <c r="P154" s="27">
        <v>34700</v>
      </c>
      <c r="Q154" s="27"/>
      <c r="R154" s="27"/>
    </row>
    <row r="155" spans="1:18" s="7" customFormat="1" ht="27" customHeight="1" x14ac:dyDescent="0.2">
      <c r="A155" s="226"/>
      <c r="B155" s="226"/>
      <c r="C155" s="226"/>
      <c r="D155" s="226"/>
      <c r="E155" s="226"/>
      <c r="F155" s="226"/>
      <c r="G155" s="226"/>
      <c r="H155" s="226"/>
      <c r="I155" s="226"/>
      <c r="J155" s="226"/>
      <c r="K155" s="224"/>
      <c r="L155" s="224"/>
      <c r="M155" s="86" t="s">
        <v>668</v>
      </c>
      <c r="N155" s="23" t="s">
        <v>310</v>
      </c>
      <c r="O155" s="27">
        <v>5831604.4000000004</v>
      </c>
      <c r="P155" s="27"/>
      <c r="Q155" s="27"/>
      <c r="R155" s="27"/>
    </row>
    <row r="156" spans="1:18" s="7" customFormat="1" ht="24" customHeight="1" x14ac:dyDescent="0.2">
      <c r="A156" s="226"/>
      <c r="B156" s="226"/>
      <c r="C156" s="226"/>
      <c r="D156" s="226"/>
      <c r="E156" s="226"/>
      <c r="F156" s="226"/>
      <c r="G156" s="226"/>
      <c r="H156" s="226"/>
      <c r="I156" s="226"/>
      <c r="J156" s="226"/>
      <c r="K156" s="224"/>
      <c r="L156" s="224"/>
      <c r="M156" s="223"/>
      <c r="N156" s="23" t="s">
        <v>293</v>
      </c>
      <c r="O156" s="27">
        <v>48716</v>
      </c>
      <c r="P156" s="27"/>
      <c r="Q156" s="27"/>
      <c r="R156" s="27"/>
    </row>
    <row r="157" spans="1:18" s="7" customFormat="1" ht="36" hidden="1" customHeight="1" x14ac:dyDescent="0.2">
      <c r="A157" s="213"/>
      <c r="B157" s="213"/>
      <c r="C157" s="213"/>
      <c r="D157" s="213"/>
      <c r="E157" s="213"/>
      <c r="F157" s="213"/>
      <c r="G157" s="213"/>
      <c r="H157" s="226"/>
      <c r="I157" s="213"/>
      <c r="J157" s="213"/>
      <c r="K157" s="225"/>
      <c r="L157" s="225"/>
      <c r="M157" s="225"/>
      <c r="N157" s="23"/>
      <c r="O157" s="27"/>
      <c r="P157" s="27"/>
      <c r="Q157" s="27"/>
      <c r="R157" s="27"/>
    </row>
    <row r="158" spans="1:18" s="7" customFormat="1" ht="49.5" customHeight="1" x14ac:dyDescent="0.2">
      <c r="A158" s="15" t="s">
        <v>112</v>
      </c>
      <c r="B158" s="6" t="s">
        <v>113</v>
      </c>
      <c r="C158" s="6" t="s">
        <v>114</v>
      </c>
      <c r="D158" s="6" t="s">
        <v>270</v>
      </c>
      <c r="E158" s="6" t="s">
        <v>271</v>
      </c>
      <c r="F158" s="6" t="s">
        <v>0</v>
      </c>
      <c r="G158" s="6" t="s">
        <v>0</v>
      </c>
      <c r="H158" s="6" t="s">
        <v>0</v>
      </c>
      <c r="I158" s="6" t="s">
        <v>0</v>
      </c>
      <c r="J158" s="6" t="s">
        <v>0</v>
      </c>
      <c r="K158" s="23"/>
      <c r="L158" s="23"/>
      <c r="M158" s="23"/>
      <c r="N158" s="23"/>
      <c r="O158" s="208">
        <f>O159+O169</f>
        <v>22203987.219999999</v>
      </c>
      <c r="P158" s="3">
        <f>P159+P169</f>
        <v>25767000</v>
      </c>
      <c r="Q158" s="3">
        <f t="shared" ref="Q158:R158" si="14">Q159+Q169</f>
        <v>25767000</v>
      </c>
      <c r="R158" s="3">
        <f t="shared" si="14"/>
        <v>25767000</v>
      </c>
    </row>
    <row r="159" spans="1:18" s="7" customFormat="1" ht="21" customHeight="1" x14ac:dyDescent="0.2">
      <c r="A159" s="212" t="s">
        <v>115</v>
      </c>
      <c r="B159" s="212" t="s">
        <v>116</v>
      </c>
      <c r="C159" s="212" t="s">
        <v>117</v>
      </c>
      <c r="D159" s="212" t="s">
        <v>270</v>
      </c>
      <c r="E159" s="212" t="s">
        <v>271</v>
      </c>
      <c r="F159" s="212" t="s">
        <v>79</v>
      </c>
      <c r="G159" s="212" t="s">
        <v>42</v>
      </c>
      <c r="H159" s="226" t="s">
        <v>607</v>
      </c>
      <c r="I159" s="212" t="s">
        <v>42</v>
      </c>
      <c r="J159" s="212" t="s">
        <v>12</v>
      </c>
      <c r="K159" s="251" t="s">
        <v>528</v>
      </c>
      <c r="L159" s="251" t="s">
        <v>75</v>
      </c>
      <c r="M159" s="251" t="s">
        <v>586</v>
      </c>
      <c r="N159" s="23" t="s">
        <v>289</v>
      </c>
      <c r="O159" s="27">
        <f>O160+O161+O162</f>
        <v>19462931.309999999</v>
      </c>
      <c r="P159" s="27">
        <f t="shared" ref="P159:R159" si="15">P160+P161+P162</f>
        <v>22733000</v>
      </c>
      <c r="Q159" s="27">
        <f t="shared" si="15"/>
        <v>22733000</v>
      </c>
      <c r="R159" s="27">
        <f t="shared" si="15"/>
        <v>22733000</v>
      </c>
    </row>
    <row r="160" spans="1:18" s="7" customFormat="1" ht="10.5" hidden="1" customHeight="1" x14ac:dyDescent="0.2">
      <c r="A160" s="226"/>
      <c r="B160" s="226"/>
      <c r="C160" s="226"/>
      <c r="D160" s="226"/>
      <c r="E160" s="226"/>
      <c r="F160" s="226"/>
      <c r="G160" s="226"/>
      <c r="H160" s="226"/>
      <c r="I160" s="226"/>
      <c r="J160" s="226"/>
      <c r="K160" s="257"/>
      <c r="L160" s="257"/>
      <c r="M160" s="257"/>
      <c r="N160" s="23"/>
      <c r="O160" s="27"/>
      <c r="P160" s="27"/>
      <c r="Q160" s="27"/>
      <c r="R160" s="27"/>
    </row>
    <row r="161" spans="1:18" s="7" customFormat="1" ht="23.25" customHeight="1" x14ac:dyDescent="0.2">
      <c r="A161" s="226"/>
      <c r="B161" s="226"/>
      <c r="C161" s="226"/>
      <c r="D161" s="226"/>
      <c r="E161" s="226"/>
      <c r="F161" s="226"/>
      <c r="G161" s="226"/>
      <c r="H161" s="226"/>
      <c r="I161" s="226"/>
      <c r="J161" s="226"/>
      <c r="K161" s="257"/>
      <c r="L161" s="257"/>
      <c r="M161" s="257"/>
      <c r="N161" s="23" t="s">
        <v>297</v>
      </c>
      <c r="O161" s="27">
        <v>19462931.309999999</v>
      </c>
      <c r="P161" s="27">
        <v>22733000</v>
      </c>
      <c r="Q161" s="27">
        <v>22733000</v>
      </c>
      <c r="R161" s="27">
        <v>22733000</v>
      </c>
    </row>
    <row r="162" spans="1:18" s="7" customFormat="1" ht="20.25" hidden="1" customHeight="1" x14ac:dyDescent="0.2">
      <c r="A162" s="213"/>
      <c r="B162" s="213"/>
      <c r="C162" s="213"/>
      <c r="D162" s="213"/>
      <c r="E162" s="213"/>
      <c r="F162" s="213"/>
      <c r="G162" s="213"/>
      <c r="H162" s="226"/>
      <c r="I162" s="213"/>
      <c r="J162" s="213"/>
      <c r="K162" s="252"/>
      <c r="L162" s="252"/>
      <c r="M162" s="252"/>
      <c r="N162" s="23"/>
      <c r="O162" s="27"/>
      <c r="P162" s="27"/>
      <c r="Q162" s="27"/>
      <c r="R162" s="27"/>
    </row>
    <row r="163" spans="1:18" s="7" customFormat="1" ht="1.5" hidden="1" customHeight="1" x14ac:dyDescent="0.2">
      <c r="A163" s="212" t="s">
        <v>118</v>
      </c>
      <c r="B163" s="6" t="s">
        <v>119</v>
      </c>
      <c r="C163" s="6" t="s">
        <v>86</v>
      </c>
      <c r="D163" s="6" t="s">
        <v>270</v>
      </c>
      <c r="E163" s="6" t="s">
        <v>271</v>
      </c>
      <c r="F163" s="6" t="s">
        <v>0</v>
      </c>
      <c r="G163" s="6" t="s">
        <v>0</v>
      </c>
      <c r="H163" s="6" t="s">
        <v>505</v>
      </c>
      <c r="I163" s="6" t="s">
        <v>42</v>
      </c>
      <c r="J163" s="6" t="s">
        <v>6</v>
      </c>
      <c r="K163" s="23" t="s">
        <v>289</v>
      </c>
      <c r="L163" s="23" t="s">
        <v>289</v>
      </c>
      <c r="M163" s="23" t="s">
        <v>289</v>
      </c>
      <c r="N163" s="23" t="s">
        <v>289</v>
      </c>
      <c r="O163" s="27"/>
      <c r="P163" s="27"/>
      <c r="Q163" s="27"/>
      <c r="R163" s="27"/>
    </row>
    <row r="164" spans="1:18" s="7" customFormat="1" ht="24.75" hidden="1" customHeight="1" x14ac:dyDescent="0.2">
      <c r="A164" s="226"/>
      <c r="B164" s="33"/>
      <c r="C164" s="33"/>
      <c r="D164" s="6"/>
      <c r="E164" s="6"/>
      <c r="F164" s="6"/>
      <c r="G164" s="6"/>
      <c r="H164" s="6"/>
      <c r="I164" s="6"/>
      <c r="J164" s="6"/>
      <c r="K164" s="32" t="s">
        <v>290</v>
      </c>
      <c r="L164" s="223" t="s">
        <v>120</v>
      </c>
      <c r="M164" s="32" t="s">
        <v>403</v>
      </c>
      <c r="N164" s="23" t="s">
        <v>286</v>
      </c>
      <c r="O164" s="27"/>
      <c r="P164" s="27"/>
      <c r="Q164" s="27"/>
      <c r="R164" s="27"/>
    </row>
    <row r="165" spans="1:18" s="7" customFormat="1" ht="24.75" hidden="1" customHeight="1" x14ac:dyDescent="0.2">
      <c r="A165" s="213"/>
      <c r="B165" s="33"/>
      <c r="C165" s="33"/>
      <c r="D165" s="6"/>
      <c r="E165" s="6"/>
      <c r="F165" s="6"/>
      <c r="G165" s="6"/>
      <c r="H165" s="33"/>
      <c r="I165" s="6"/>
      <c r="J165" s="6"/>
      <c r="K165" s="32" t="s">
        <v>312</v>
      </c>
      <c r="L165" s="225"/>
      <c r="M165" s="32" t="s">
        <v>311</v>
      </c>
      <c r="N165" s="23" t="s">
        <v>286</v>
      </c>
      <c r="O165" s="27"/>
      <c r="P165" s="27"/>
      <c r="Q165" s="27"/>
      <c r="R165" s="27"/>
    </row>
    <row r="166" spans="1:18" s="99" customFormat="1" ht="99" hidden="1" customHeight="1" x14ac:dyDescent="0.2">
      <c r="A166" s="292" t="s">
        <v>121</v>
      </c>
      <c r="B166" s="218" t="s">
        <v>122</v>
      </c>
      <c r="C166" s="218" t="s">
        <v>123</v>
      </c>
      <c r="D166" s="218" t="s">
        <v>270</v>
      </c>
      <c r="E166" s="218" t="s">
        <v>271</v>
      </c>
      <c r="F166" s="218" t="s">
        <v>502</v>
      </c>
      <c r="G166" s="230" t="s">
        <v>42</v>
      </c>
      <c r="H166" s="117" t="s">
        <v>474</v>
      </c>
      <c r="I166" s="233" t="s">
        <v>42</v>
      </c>
      <c r="J166" s="218" t="s">
        <v>16</v>
      </c>
      <c r="K166" s="223" t="s">
        <v>285</v>
      </c>
      <c r="L166" s="223" t="s">
        <v>86</v>
      </c>
      <c r="M166" s="223" t="s">
        <v>336</v>
      </c>
      <c r="N166" s="35" t="s">
        <v>26</v>
      </c>
      <c r="O166" s="36"/>
      <c r="P166" s="36"/>
      <c r="Q166" s="36"/>
      <c r="R166" s="36"/>
    </row>
    <row r="167" spans="1:18" s="99" customFormat="1" ht="142.5" hidden="1" customHeight="1" x14ac:dyDescent="0.2">
      <c r="A167" s="293"/>
      <c r="B167" s="232"/>
      <c r="C167" s="232"/>
      <c r="D167" s="232"/>
      <c r="E167" s="232"/>
      <c r="F167" s="232"/>
      <c r="G167" s="231"/>
      <c r="H167" s="117" t="s">
        <v>503</v>
      </c>
      <c r="I167" s="234"/>
      <c r="J167" s="232"/>
      <c r="K167" s="225"/>
      <c r="L167" s="225"/>
      <c r="M167" s="225"/>
      <c r="N167" s="35" t="s">
        <v>286</v>
      </c>
      <c r="O167" s="36"/>
      <c r="P167" s="36"/>
      <c r="Q167" s="36"/>
      <c r="R167" s="36"/>
    </row>
    <row r="168" spans="1:18" s="99" customFormat="1" ht="253.5" hidden="1" customHeight="1" x14ac:dyDescent="0.2">
      <c r="A168" s="97" t="s">
        <v>124</v>
      </c>
      <c r="B168" s="83" t="s">
        <v>125</v>
      </c>
      <c r="C168" s="83" t="s">
        <v>126</v>
      </c>
      <c r="D168" s="83" t="s">
        <v>270</v>
      </c>
      <c r="E168" s="83" t="s">
        <v>271</v>
      </c>
      <c r="F168" s="83" t="s">
        <v>439</v>
      </c>
      <c r="G168" s="83" t="s">
        <v>42</v>
      </c>
      <c r="H168" s="91" t="s">
        <v>504</v>
      </c>
      <c r="I168" s="83" t="s">
        <v>42</v>
      </c>
      <c r="J168" s="83" t="s">
        <v>6</v>
      </c>
      <c r="K168" s="35" t="s">
        <v>285</v>
      </c>
      <c r="L168" s="35" t="s">
        <v>127</v>
      </c>
      <c r="M168" s="35" t="s">
        <v>404</v>
      </c>
      <c r="N168" s="35" t="s">
        <v>286</v>
      </c>
      <c r="O168" s="36"/>
      <c r="P168" s="36"/>
      <c r="Q168" s="36"/>
      <c r="R168" s="36"/>
    </row>
    <row r="169" spans="1:18" s="99" customFormat="1" ht="61.5" customHeight="1" x14ac:dyDescent="0.2">
      <c r="A169" s="97" t="s">
        <v>604</v>
      </c>
      <c r="B169" s="83" t="s">
        <v>588</v>
      </c>
      <c r="C169" s="90">
        <v>1118</v>
      </c>
      <c r="D169" s="90"/>
      <c r="E169" s="90" t="s">
        <v>271</v>
      </c>
      <c r="F169" s="90"/>
      <c r="G169" s="90"/>
      <c r="H169" s="235" t="s">
        <v>607</v>
      </c>
      <c r="I169" s="90"/>
      <c r="J169" s="83"/>
      <c r="K169" s="35" t="s">
        <v>528</v>
      </c>
      <c r="L169" s="35" t="s">
        <v>75</v>
      </c>
      <c r="M169" s="35" t="s">
        <v>587</v>
      </c>
      <c r="N169" s="35" t="s">
        <v>297</v>
      </c>
      <c r="O169" s="36">
        <v>2741055.91</v>
      </c>
      <c r="P169" s="36">
        <v>3034000</v>
      </c>
      <c r="Q169" s="36">
        <v>3034000</v>
      </c>
      <c r="R169" s="36">
        <v>3034000</v>
      </c>
    </row>
    <row r="170" spans="1:18" ht="62.25" customHeight="1" x14ac:dyDescent="0.2">
      <c r="A170" s="13" t="s">
        <v>128</v>
      </c>
      <c r="B170" s="1" t="s">
        <v>129</v>
      </c>
      <c r="C170" s="70" t="s">
        <v>130</v>
      </c>
      <c r="D170" s="70" t="s">
        <v>0</v>
      </c>
      <c r="E170" s="70" t="s">
        <v>0</v>
      </c>
      <c r="F170" s="70" t="s">
        <v>0</v>
      </c>
      <c r="G170" s="70" t="s">
        <v>0</v>
      </c>
      <c r="H170" s="232"/>
      <c r="I170" s="70" t="s">
        <v>0</v>
      </c>
      <c r="J170" s="1" t="s">
        <v>0</v>
      </c>
      <c r="K170" s="22"/>
      <c r="L170" s="22"/>
      <c r="M170" s="22"/>
      <c r="N170" s="22"/>
      <c r="O170" s="142">
        <f>O171+O222+O223+O224+O225+O226+O255+O257+O258</f>
        <v>62183269.589999996</v>
      </c>
      <c r="P170" s="142">
        <f t="shared" ref="P170:R170" si="16">P171+P222+P223+P224+P225+P226+P255+P257+P258</f>
        <v>64390172.259999998</v>
      </c>
      <c r="Q170" s="142">
        <f t="shared" si="16"/>
        <v>58960766.850000001</v>
      </c>
      <c r="R170" s="142">
        <f t="shared" si="16"/>
        <v>59680143.82</v>
      </c>
    </row>
    <row r="171" spans="1:18" s="7" customFormat="1" ht="20.25" customHeight="1" x14ac:dyDescent="0.2">
      <c r="A171" s="319" t="s">
        <v>131</v>
      </c>
      <c r="B171" s="230" t="s">
        <v>132</v>
      </c>
      <c r="C171" s="246" t="s">
        <v>133</v>
      </c>
      <c r="D171" s="214" t="s">
        <v>270</v>
      </c>
      <c r="E171" s="222" t="s">
        <v>42</v>
      </c>
      <c r="F171" s="214" t="s">
        <v>500</v>
      </c>
      <c r="G171" s="214" t="s">
        <v>42</v>
      </c>
      <c r="H171" s="50" t="s">
        <v>0</v>
      </c>
      <c r="I171" s="50" t="s">
        <v>0</v>
      </c>
      <c r="J171" s="332" t="s">
        <v>6</v>
      </c>
      <c r="K171" s="141" t="s">
        <v>482</v>
      </c>
      <c r="L171" s="141"/>
      <c r="M171" s="141"/>
      <c r="N171" s="113"/>
      <c r="O171" s="114">
        <f>SUM(O172:O220)</f>
        <v>15726040.679999998</v>
      </c>
      <c r="P171" s="114">
        <f>SUM(P172:P220)</f>
        <v>16203000</v>
      </c>
      <c r="Q171" s="114">
        <f>SUM(Q185:Q220)</f>
        <v>12607600</v>
      </c>
      <c r="R171" s="114">
        <f>SUM(R185:R220)</f>
        <v>13398600</v>
      </c>
    </row>
    <row r="172" spans="1:18" s="7" customFormat="1" ht="20.25" hidden="1" customHeight="1" x14ac:dyDescent="0.2">
      <c r="A172" s="319"/>
      <c r="B172" s="238"/>
      <c r="C172" s="246"/>
      <c r="D172" s="214"/>
      <c r="E172" s="222"/>
      <c r="F172" s="214"/>
      <c r="G172" s="214"/>
      <c r="H172" s="50"/>
      <c r="I172" s="50"/>
      <c r="J172" s="333"/>
      <c r="K172" s="166" t="s">
        <v>528</v>
      </c>
      <c r="L172" s="166" t="s">
        <v>127</v>
      </c>
      <c r="M172" s="141" t="s">
        <v>620</v>
      </c>
      <c r="N172" s="198" t="s">
        <v>316</v>
      </c>
      <c r="O172" s="28"/>
      <c r="P172" s="28"/>
      <c r="Q172" s="114"/>
      <c r="R172" s="114"/>
    </row>
    <row r="173" spans="1:18" s="7" customFormat="1" ht="20.25" hidden="1" customHeight="1" x14ac:dyDescent="0.2">
      <c r="A173" s="319"/>
      <c r="B173" s="238"/>
      <c r="C173" s="246"/>
      <c r="D173" s="214"/>
      <c r="E173" s="222"/>
      <c r="F173" s="214"/>
      <c r="G173" s="214"/>
      <c r="H173" s="50"/>
      <c r="I173" s="50"/>
      <c r="J173" s="333"/>
      <c r="K173" s="166" t="s">
        <v>528</v>
      </c>
      <c r="L173" s="166" t="s">
        <v>127</v>
      </c>
      <c r="M173" s="141" t="s">
        <v>621</v>
      </c>
      <c r="N173" s="198" t="s">
        <v>316</v>
      </c>
      <c r="O173" s="28"/>
      <c r="P173" s="28"/>
      <c r="Q173" s="114"/>
      <c r="R173" s="114"/>
    </row>
    <row r="174" spans="1:18" s="7" customFormat="1" ht="20.25" hidden="1" customHeight="1" x14ac:dyDescent="0.2">
      <c r="A174" s="319"/>
      <c r="B174" s="238"/>
      <c r="C174" s="246"/>
      <c r="D174" s="214"/>
      <c r="E174" s="222"/>
      <c r="F174" s="214"/>
      <c r="G174" s="214"/>
      <c r="H174" s="50"/>
      <c r="I174" s="50"/>
      <c r="J174" s="333"/>
      <c r="K174" s="166" t="s">
        <v>530</v>
      </c>
      <c r="L174" s="166" t="s">
        <v>66</v>
      </c>
      <c r="M174" s="141" t="s">
        <v>623</v>
      </c>
      <c r="N174" s="198" t="s">
        <v>316</v>
      </c>
      <c r="O174" s="28"/>
      <c r="P174" s="28"/>
      <c r="Q174" s="114"/>
      <c r="R174" s="114"/>
    </row>
    <row r="175" spans="1:18" s="7" customFormat="1" ht="20.25" hidden="1" customHeight="1" x14ac:dyDescent="0.2">
      <c r="A175" s="319"/>
      <c r="B175" s="238"/>
      <c r="C175" s="246"/>
      <c r="D175" s="214"/>
      <c r="E175" s="222"/>
      <c r="F175" s="214"/>
      <c r="G175" s="214"/>
      <c r="H175" s="50"/>
      <c r="I175" s="50"/>
      <c r="J175" s="333"/>
      <c r="K175" s="166" t="s">
        <v>530</v>
      </c>
      <c r="L175" s="166" t="s">
        <v>66</v>
      </c>
      <c r="M175" s="141" t="s">
        <v>629</v>
      </c>
      <c r="N175" s="198" t="s">
        <v>316</v>
      </c>
      <c r="O175" s="28"/>
      <c r="P175" s="28"/>
      <c r="Q175" s="114"/>
      <c r="R175" s="114"/>
    </row>
    <row r="176" spans="1:18" s="7" customFormat="1" ht="20.25" hidden="1" customHeight="1" x14ac:dyDescent="0.2">
      <c r="A176" s="319"/>
      <c r="B176" s="238"/>
      <c r="C176" s="246"/>
      <c r="D176" s="214"/>
      <c r="E176" s="222"/>
      <c r="F176" s="214"/>
      <c r="G176" s="214"/>
      <c r="H176" s="50"/>
      <c r="I176" s="50"/>
      <c r="J176" s="333"/>
      <c r="K176" s="166" t="s">
        <v>564</v>
      </c>
      <c r="L176" s="166" t="s">
        <v>314</v>
      </c>
      <c r="M176" s="141" t="s">
        <v>624</v>
      </c>
      <c r="N176" s="198" t="s">
        <v>316</v>
      </c>
      <c r="O176" s="28"/>
      <c r="P176" s="28"/>
      <c r="Q176" s="114"/>
      <c r="R176" s="114"/>
    </row>
    <row r="177" spans="1:18" s="7" customFormat="1" ht="20.25" hidden="1" customHeight="1" x14ac:dyDescent="0.2">
      <c r="A177" s="319"/>
      <c r="B177" s="238"/>
      <c r="C177" s="246"/>
      <c r="D177" s="214"/>
      <c r="E177" s="222"/>
      <c r="F177" s="214"/>
      <c r="G177" s="214"/>
      <c r="H177" s="50"/>
      <c r="I177" s="50"/>
      <c r="J177" s="333"/>
      <c r="K177" s="166" t="s">
        <v>564</v>
      </c>
      <c r="L177" s="166" t="s">
        <v>314</v>
      </c>
      <c r="M177" s="141" t="s">
        <v>626</v>
      </c>
      <c r="N177" s="198" t="s">
        <v>316</v>
      </c>
      <c r="O177" s="28"/>
      <c r="P177" s="28"/>
      <c r="Q177" s="114"/>
      <c r="R177" s="114"/>
    </row>
    <row r="178" spans="1:18" s="7" customFormat="1" ht="20.25" hidden="1" customHeight="1" x14ac:dyDescent="0.2">
      <c r="A178" s="319"/>
      <c r="B178" s="238"/>
      <c r="C178" s="246"/>
      <c r="D178" s="214"/>
      <c r="E178" s="222"/>
      <c r="F178" s="214"/>
      <c r="G178" s="214"/>
      <c r="H178" s="50"/>
      <c r="I178" s="50"/>
      <c r="J178" s="333"/>
      <c r="K178" s="166" t="s">
        <v>565</v>
      </c>
      <c r="L178" s="166" t="s">
        <v>120</v>
      </c>
      <c r="M178" s="141" t="s">
        <v>624</v>
      </c>
      <c r="N178" s="198" t="s">
        <v>316</v>
      </c>
      <c r="O178" s="28"/>
      <c r="P178" s="28"/>
      <c r="Q178" s="114"/>
      <c r="R178" s="114"/>
    </row>
    <row r="179" spans="1:18" s="7" customFormat="1" ht="20.25" hidden="1" customHeight="1" x14ac:dyDescent="0.2">
      <c r="A179" s="319"/>
      <c r="B179" s="238"/>
      <c r="C179" s="246"/>
      <c r="D179" s="214"/>
      <c r="E179" s="222"/>
      <c r="F179" s="214"/>
      <c r="G179" s="214"/>
      <c r="H179" s="50"/>
      <c r="I179" s="50"/>
      <c r="J179" s="333"/>
      <c r="K179" s="166" t="s">
        <v>565</v>
      </c>
      <c r="L179" s="166" t="s">
        <v>120</v>
      </c>
      <c r="M179" s="141" t="s">
        <v>626</v>
      </c>
      <c r="N179" s="198" t="s">
        <v>316</v>
      </c>
      <c r="O179" s="28"/>
      <c r="P179" s="28"/>
      <c r="Q179" s="114"/>
      <c r="R179" s="114"/>
    </row>
    <row r="180" spans="1:18" s="7" customFormat="1" ht="20.25" hidden="1" customHeight="1" x14ac:dyDescent="0.2">
      <c r="A180" s="319"/>
      <c r="B180" s="238"/>
      <c r="C180" s="246"/>
      <c r="D180" s="214"/>
      <c r="E180" s="222"/>
      <c r="F180" s="214"/>
      <c r="G180" s="214"/>
      <c r="H180" s="50"/>
      <c r="I180" s="50"/>
      <c r="J180" s="333"/>
      <c r="K180" s="166" t="s">
        <v>546</v>
      </c>
      <c r="L180" s="166" t="s">
        <v>120</v>
      </c>
      <c r="M180" s="141" t="s">
        <v>630</v>
      </c>
      <c r="N180" s="198" t="s">
        <v>316</v>
      </c>
      <c r="O180" s="28"/>
      <c r="P180" s="28"/>
      <c r="Q180" s="114"/>
      <c r="R180" s="114"/>
    </row>
    <row r="181" spans="1:18" s="7" customFormat="1" ht="20.25" hidden="1" customHeight="1" x14ac:dyDescent="0.2">
      <c r="A181" s="319"/>
      <c r="B181" s="238"/>
      <c r="C181" s="246"/>
      <c r="D181" s="214"/>
      <c r="E181" s="222"/>
      <c r="F181" s="214"/>
      <c r="G181" s="214"/>
      <c r="H181" s="50"/>
      <c r="I181" s="50"/>
      <c r="J181" s="333"/>
      <c r="K181" s="166" t="s">
        <v>546</v>
      </c>
      <c r="L181" s="166" t="s">
        <v>120</v>
      </c>
      <c r="M181" s="141" t="s">
        <v>631</v>
      </c>
      <c r="N181" s="198" t="s">
        <v>316</v>
      </c>
      <c r="O181" s="28"/>
      <c r="P181" s="28"/>
      <c r="Q181" s="114"/>
      <c r="R181" s="114"/>
    </row>
    <row r="182" spans="1:18" s="7" customFormat="1" ht="20.25" customHeight="1" x14ac:dyDescent="0.2">
      <c r="A182" s="319"/>
      <c r="B182" s="238"/>
      <c r="C182" s="246"/>
      <c r="D182" s="214"/>
      <c r="E182" s="222"/>
      <c r="F182" s="214"/>
      <c r="G182" s="214"/>
      <c r="H182" s="50"/>
      <c r="I182" s="50"/>
      <c r="J182" s="333"/>
      <c r="K182" s="166" t="s">
        <v>528</v>
      </c>
      <c r="L182" s="166" t="s">
        <v>127</v>
      </c>
      <c r="M182" s="141" t="s">
        <v>614</v>
      </c>
      <c r="N182" s="198" t="s">
        <v>316</v>
      </c>
      <c r="O182" s="28">
        <v>117001</v>
      </c>
      <c r="P182" s="28"/>
      <c r="Q182" s="114"/>
      <c r="R182" s="114"/>
    </row>
    <row r="183" spans="1:18" s="7" customFormat="1" ht="20.25" customHeight="1" x14ac:dyDescent="0.2">
      <c r="A183" s="319"/>
      <c r="B183" s="238"/>
      <c r="C183" s="246"/>
      <c r="D183" s="214"/>
      <c r="E183" s="222"/>
      <c r="F183" s="214"/>
      <c r="G183" s="214"/>
      <c r="H183" s="50"/>
      <c r="I183" s="50"/>
      <c r="J183" s="333"/>
      <c r="K183" s="166" t="s">
        <v>530</v>
      </c>
      <c r="L183" s="166" t="s">
        <v>66</v>
      </c>
      <c r="M183" s="141" t="s">
        <v>614</v>
      </c>
      <c r="N183" s="198" t="s">
        <v>316</v>
      </c>
      <c r="O183" s="28">
        <v>14575</v>
      </c>
      <c r="P183" s="28"/>
      <c r="Q183" s="114"/>
      <c r="R183" s="114"/>
    </row>
    <row r="184" spans="1:18" s="7" customFormat="1" ht="20.25" customHeight="1" x14ac:dyDescent="0.2">
      <c r="A184" s="319"/>
      <c r="B184" s="238"/>
      <c r="C184" s="246"/>
      <c r="D184" s="214"/>
      <c r="E184" s="222"/>
      <c r="F184" s="214"/>
      <c r="G184" s="214"/>
      <c r="H184" s="50"/>
      <c r="I184" s="50"/>
      <c r="J184" s="333"/>
      <c r="K184" s="166" t="s">
        <v>546</v>
      </c>
      <c r="L184" s="166" t="s">
        <v>120</v>
      </c>
      <c r="M184" s="141" t="s">
        <v>614</v>
      </c>
      <c r="N184" s="198" t="s">
        <v>316</v>
      </c>
      <c r="O184" s="28">
        <v>37657</v>
      </c>
      <c r="P184" s="28"/>
      <c r="Q184" s="114"/>
      <c r="R184" s="114"/>
    </row>
    <row r="185" spans="1:18" s="7" customFormat="1" ht="20.25" customHeight="1" x14ac:dyDescent="0.2">
      <c r="A185" s="319"/>
      <c r="B185" s="238"/>
      <c r="C185" s="246"/>
      <c r="D185" s="214"/>
      <c r="E185" s="222"/>
      <c r="F185" s="214"/>
      <c r="G185" s="214"/>
      <c r="H185" s="50"/>
      <c r="I185" s="50"/>
      <c r="J185" s="333"/>
      <c r="K185" s="166"/>
      <c r="L185" s="55" t="s">
        <v>127</v>
      </c>
      <c r="M185" s="32" t="s">
        <v>562</v>
      </c>
      <c r="N185" s="32" t="s">
        <v>29</v>
      </c>
      <c r="O185" s="28">
        <v>39264.25</v>
      </c>
      <c r="P185" s="28">
        <v>18800</v>
      </c>
      <c r="Q185" s="28">
        <v>15000</v>
      </c>
      <c r="R185" s="28">
        <v>15000</v>
      </c>
    </row>
    <row r="186" spans="1:18" s="7" customFormat="1" ht="27" customHeight="1" x14ac:dyDescent="0.2">
      <c r="A186" s="319"/>
      <c r="B186" s="238"/>
      <c r="C186" s="246"/>
      <c r="D186" s="214"/>
      <c r="E186" s="222"/>
      <c r="F186" s="214"/>
      <c r="G186" s="214"/>
      <c r="H186" s="222" t="s">
        <v>607</v>
      </c>
      <c r="I186" s="214" t="s">
        <v>42</v>
      </c>
      <c r="J186" s="333"/>
      <c r="K186" s="227" t="s">
        <v>528</v>
      </c>
      <c r="L186" s="55" t="s">
        <v>127</v>
      </c>
      <c r="M186" s="32" t="s">
        <v>562</v>
      </c>
      <c r="N186" s="32" t="s">
        <v>316</v>
      </c>
      <c r="O186" s="27">
        <v>446300</v>
      </c>
      <c r="P186" s="28">
        <v>459600</v>
      </c>
      <c r="Q186" s="28">
        <v>459600</v>
      </c>
      <c r="R186" s="28">
        <v>459600</v>
      </c>
    </row>
    <row r="187" spans="1:18" s="7" customFormat="1" ht="14.25" customHeight="1" x14ac:dyDescent="0.2">
      <c r="A187" s="319"/>
      <c r="B187" s="238"/>
      <c r="C187" s="246"/>
      <c r="D187" s="214"/>
      <c r="E187" s="222"/>
      <c r="F187" s="214"/>
      <c r="G187" s="214"/>
      <c r="H187" s="222"/>
      <c r="I187" s="214"/>
      <c r="J187" s="333"/>
      <c r="K187" s="228"/>
      <c r="L187" s="227" t="s">
        <v>127</v>
      </c>
      <c r="M187" s="242" t="s">
        <v>563</v>
      </c>
      <c r="N187" s="23" t="s">
        <v>29</v>
      </c>
      <c r="O187" s="27">
        <v>25262.84</v>
      </c>
      <c r="P187" s="27">
        <v>58700</v>
      </c>
      <c r="Q187" s="27"/>
      <c r="R187" s="27"/>
    </row>
    <row r="188" spans="1:18" s="7" customFormat="1" ht="14.25" customHeight="1" x14ac:dyDescent="0.2">
      <c r="A188" s="319"/>
      <c r="B188" s="238"/>
      <c r="C188" s="246"/>
      <c r="D188" s="214"/>
      <c r="E188" s="222"/>
      <c r="F188" s="214"/>
      <c r="G188" s="214"/>
      <c r="H188" s="222"/>
      <c r="I188" s="214"/>
      <c r="J188" s="333"/>
      <c r="K188" s="228"/>
      <c r="L188" s="228"/>
      <c r="M188" s="242"/>
      <c r="N188" s="23" t="s">
        <v>316</v>
      </c>
      <c r="O188" s="27">
        <v>6157533.6699999999</v>
      </c>
      <c r="P188" s="27">
        <v>6496000</v>
      </c>
      <c r="Q188" s="27">
        <v>6470000</v>
      </c>
      <c r="R188" s="27">
        <v>6416000</v>
      </c>
    </row>
    <row r="189" spans="1:18" s="7" customFormat="1" ht="14.25" customHeight="1" x14ac:dyDescent="0.2">
      <c r="A189" s="319"/>
      <c r="B189" s="238"/>
      <c r="C189" s="246"/>
      <c r="D189" s="214"/>
      <c r="E189" s="222"/>
      <c r="F189" s="214"/>
      <c r="G189" s="214"/>
      <c r="H189" s="222"/>
      <c r="I189" s="214"/>
      <c r="J189" s="333"/>
      <c r="K189" s="228"/>
      <c r="L189" s="228"/>
      <c r="M189" s="242"/>
      <c r="N189" s="196"/>
      <c r="O189" s="37"/>
      <c r="P189" s="37"/>
      <c r="Q189" s="37"/>
      <c r="R189" s="37"/>
    </row>
    <row r="190" spans="1:18" s="7" customFormat="1" ht="14.25" customHeight="1" x14ac:dyDescent="0.2">
      <c r="A190" s="319"/>
      <c r="B190" s="238"/>
      <c r="C190" s="246"/>
      <c r="D190" s="214"/>
      <c r="E190" s="222"/>
      <c r="F190" s="214"/>
      <c r="G190" s="214"/>
      <c r="H190" s="222"/>
      <c r="I190" s="214"/>
      <c r="J190" s="333"/>
      <c r="K190" s="228"/>
      <c r="L190" s="228"/>
      <c r="M190" s="242"/>
      <c r="N190" s="34" t="s">
        <v>286</v>
      </c>
      <c r="O190" s="37">
        <v>3763296.73</v>
      </c>
      <c r="P190" s="37">
        <v>3776400</v>
      </c>
      <c r="Q190" s="37">
        <v>883700</v>
      </c>
      <c r="R190" s="37">
        <v>1733700</v>
      </c>
    </row>
    <row r="191" spans="1:18" s="7" customFormat="1" ht="14.25" customHeight="1" x14ac:dyDescent="0.2">
      <c r="A191" s="319"/>
      <c r="B191" s="238"/>
      <c r="C191" s="246"/>
      <c r="D191" s="214"/>
      <c r="E191" s="222"/>
      <c r="F191" s="214"/>
      <c r="G191" s="214"/>
      <c r="H191" s="222"/>
      <c r="I191" s="214"/>
      <c r="J191" s="333"/>
      <c r="K191" s="228"/>
      <c r="L191" s="228"/>
      <c r="M191" s="242"/>
      <c r="N191" s="34" t="s">
        <v>320</v>
      </c>
      <c r="O191" s="37">
        <v>1669469.06</v>
      </c>
      <c r="P191" s="37">
        <v>2105500</v>
      </c>
      <c r="Q191" s="37">
        <v>2036300</v>
      </c>
      <c r="R191" s="37">
        <v>2036300</v>
      </c>
    </row>
    <row r="192" spans="1:18" s="7" customFormat="1" ht="1.5" customHeight="1" x14ac:dyDescent="0.2">
      <c r="A192" s="319"/>
      <c r="B192" s="238"/>
      <c r="C192" s="246"/>
      <c r="D192" s="214"/>
      <c r="E192" s="222"/>
      <c r="F192" s="214"/>
      <c r="G192" s="214"/>
      <c r="H192" s="222"/>
      <c r="I192" s="214"/>
      <c r="J192" s="333"/>
      <c r="K192" s="228"/>
      <c r="L192" s="228"/>
      <c r="M192" s="242"/>
      <c r="N192" s="34"/>
      <c r="O192" s="37"/>
      <c r="P192" s="37"/>
      <c r="Q192" s="37"/>
      <c r="R192" s="37"/>
    </row>
    <row r="193" spans="1:18" s="7" customFormat="1" ht="14.25" customHeight="1" x14ac:dyDescent="0.2">
      <c r="A193" s="319"/>
      <c r="B193" s="238"/>
      <c r="C193" s="246"/>
      <c r="D193" s="214"/>
      <c r="E193" s="222"/>
      <c r="F193" s="214"/>
      <c r="G193" s="214"/>
      <c r="H193" s="222"/>
      <c r="I193" s="214"/>
      <c r="J193" s="333"/>
      <c r="K193" s="228"/>
      <c r="L193" s="228"/>
      <c r="M193" s="242"/>
      <c r="N193" s="34"/>
      <c r="O193" s="37"/>
      <c r="P193" s="37"/>
      <c r="Q193" s="37"/>
      <c r="R193" s="37"/>
    </row>
    <row r="194" spans="1:18" s="7" customFormat="1" ht="14.25" customHeight="1" x14ac:dyDescent="0.2">
      <c r="A194" s="319"/>
      <c r="B194" s="238"/>
      <c r="C194" s="246"/>
      <c r="D194" s="214"/>
      <c r="E194" s="222"/>
      <c r="F194" s="214"/>
      <c r="G194" s="214"/>
      <c r="H194" s="222"/>
      <c r="I194" s="214"/>
      <c r="J194" s="333"/>
      <c r="K194" s="228"/>
      <c r="L194" s="228"/>
      <c r="M194" s="242"/>
      <c r="N194" s="34" t="s">
        <v>293</v>
      </c>
      <c r="O194" s="37">
        <v>34000</v>
      </c>
      <c r="P194" s="37">
        <v>35700</v>
      </c>
      <c r="Q194" s="37">
        <v>35000</v>
      </c>
      <c r="R194" s="37">
        <v>30000</v>
      </c>
    </row>
    <row r="195" spans="1:18" s="7" customFormat="1" ht="14.25" customHeight="1" x14ac:dyDescent="0.2">
      <c r="A195" s="319"/>
      <c r="B195" s="238"/>
      <c r="C195" s="246"/>
      <c r="D195" s="214"/>
      <c r="E195" s="222"/>
      <c r="F195" s="214"/>
      <c r="G195" s="214"/>
      <c r="H195" s="222"/>
      <c r="I195" s="214"/>
      <c r="J195" s="333"/>
      <c r="K195" s="228"/>
      <c r="L195" s="228"/>
      <c r="M195" s="338"/>
      <c r="N195" s="150"/>
      <c r="O195" s="45"/>
      <c r="P195" s="45"/>
      <c r="Q195" s="45"/>
      <c r="R195" s="45"/>
    </row>
    <row r="196" spans="1:18" s="7" customFormat="1" ht="0.75" customHeight="1" x14ac:dyDescent="0.2">
      <c r="A196" s="319"/>
      <c r="B196" s="238"/>
      <c r="C196" s="246"/>
      <c r="D196" s="214"/>
      <c r="E196" s="222"/>
      <c r="F196" s="214"/>
      <c r="G196" s="214"/>
      <c r="H196" s="222"/>
      <c r="I196" s="214" t="s">
        <v>42</v>
      </c>
      <c r="J196" s="333"/>
      <c r="K196" s="228"/>
      <c r="L196" s="228"/>
      <c r="M196" s="88"/>
      <c r="N196" s="34"/>
      <c r="O196" s="40"/>
      <c r="P196" s="40"/>
      <c r="Q196" s="40"/>
      <c r="R196" s="40"/>
    </row>
    <row r="197" spans="1:18" s="7" customFormat="1" ht="26.25" hidden="1" customHeight="1" x14ac:dyDescent="0.2">
      <c r="A197" s="319"/>
      <c r="B197" s="238"/>
      <c r="C197" s="246"/>
      <c r="D197" s="214"/>
      <c r="E197" s="222"/>
      <c r="F197" s="214"/>
      <c r="G197" s="214"/>
      <c r="H197" s="222"/>
      <c r="I197" s="214"/>
      <c r="J197" s="333"/>
      <c r="K197" s="229"/>
      <c r="L197" s="229"/>
      <c r="M197" s="88"/>
      <c r="N197" s="34"/>
      <c r="O197" s="40"/>
      <c r="P197" s="40"/>
      <c r="Q197" s="40"/>
      <c r="R197" s="40"/>
    </row>
    <row r="198" spans="1:18" s="7" customFormat="1" ht="24.75" hidden="1" customHeight="1" x14ac:dyDescent="0.2">
      <c r="A198" s="319"/>
      <c r="B198" s="238"/>
      <c r="C198" s="246"/>
      <c r="D198" s="214"/>
      <c r="E198" s="222"/>
      <c r="F198" s="214"/>
      <c r="G198" s="214"/>
      <c r="H198" s="222"/>
      <c r="I198" s="214"/>
      <c r="J198" s="333"/>
      <c r="K198" s="159"/>
      <c r="L198" s="159"/>
      <c r="M198" s="88"/>
      <c r="N198" s="34"/>
      <c r="O198" s="40"/>
      <c r="P198" s="40"/>
      <c r="Q198" s="40"/>
      <c r="R198" s="40"/>
    </row>
    <row r="199" spans="1:18" s="7" customFormat="1" ht="26.25" hidden="1" customHeight="1" x14ac:dyDescent="0.2">
      <c r="A199" s="319"/>
      <c r="B199" s="238"/>
      <c r="C199" s="246"/>
      <c r="D199" s="214"/>
      <c r="E199" s="222"/>
      <c r="F199" s="214"/>
      <c r="G199" s="214"/>
      <c r="H199" s="222"/>
      <c r="I199" s="214"/>
      <c r="J199" s="333"/>
      <c r="K199" s="159"/>
      <c r="L199" s="159"/>
      <c r="M199" s="88"/>
      <c r="N199" s="34"/>
      <c r="O199" s="40"/>
      <c r="P199" s="40"/>
      <c r="Q199" s="40"/>
      <c r="R199" s="40"/>
    </row>
    <row r="200" spans="1:18" s="7" customFormat="1" ht="26.25" hidden="1" customHeight="1" x14ac:dyDescent="0.2">
      <c r="A200" s="319"/>
      <c r="B200" s="238"/>
      <c r="C200" s="246"/>
      <c r="D200" s="214"/>
      <c r="E200" s="222"/>
      <c r="F200" s="214"/>
      <c r="G200" s="214"/>
      <c r="H200" s="222"/>
      <c r="I200" s="214"/>
      <c r="J200" s="333"/>
      <c r="K200" s="159"/>
      <c r="L200" s="159"/>
      <c r="M200" s="179"/>
      <c r="N200" s="119"/>
      <c r="O200" s="171"/>
      <c r="P200" s="43"/>
      <c r="Q200" s="40"/>
      <c r="R200" s="40"/>
    </row>
    <row r="201" spans="1:18" s="7" customFormat="1" ht="20.25" customHeight="1" x14ac:dyDescent="0.2">
      <c r="A201" s="319"/>
      <c r="B201" s="238"/>
      <c r="C201" s="246"/>
      <c r="D201" s="214"/>
      <c r="E201" s="222"/>
      <c r="F201" s="214"/>
      <c r="G201" s="214"/>
      <c r="H201" s="222"/>
      <c r="I201" s="214"/>
      <c r="J201" s="333"/>
      <c r="K201" s="159"/>
      <c r="L201" s="159" t="s">
        <v>152</v>
      </c>
      <c r="M201" s="179" t="s">
        <v>651</v>
      </c>
      <c r="N201" s="34" t="s">
        <v>286</v>
      </c>
      <c r="O201" s="171">
        <v>60907</v>
      </c>
      <c r="P201" s="40"/>
      <c r="Q201" s="40"/>
      <c r="R201" s="40"/>
    </row>
    <row r="202" spans="1:18" s="7" customFormat="1" ht="26.25" customHeight="1" x14ac:dyDescent="0.2">
      <c r="A202" s="319"/>
      <c r="B202" s="238"/>
      <c r="C202" s="246"/>
      <c r="D202" s="214"/>
      <c r="E202" s="222"/>
      <c r="F202" s="214"/>
      <c r="G202" s="214"/>
      <c r="H202" s="222"/>
      <c r="I202" s="214"/>
      <c r="J202" s="333"/>
      <c r="K202" s="227" t="s">
        <v>530</v>
      </c>
      <c r="L202" s="227" t="s">
        <v>66</v>
      </c>
      <c r="M202" s="227" t="s">
        <v>563</v>
      </c>
      <c r="N202" s="34" t="s">
        <v>316</v>
      </c>
      <c r="O202" s="61">
        <v>445425.77</v>
      </c>
      <c r="P202" s="40">
        <v>430000</v>
      </c>
      <c r="Q202" s="40">
        <v>430000</v>
      </c>
      <c r="R202" s="40">
        <v>430000</v>
      </c>
    </row>
    <row r="203" spans="1:18" s="7" customFormat="1" ht="26.25" customHeight="1" x14ac:dyDescent="0.2">
      <c r="A203" s="319"/>
      <c r="B203" s="238"/>
      <c r="C203" s="246"/>
      <c r="D203" s="117"/>
      <c r="E203" s="50"/>
      <c r="F203" s="214"/>
      <c r="G203" s="214"/>
      <c r="H203" s="50"/>
      <c r="I203" s="117"/>
      <c r="J203" s="333"/>
      <c r="K203" s="228"/>
      <c r="L203" s="228"/>
      <c r="M203" s="228"/>
      <c r="N203" s="34" t="s">
        <v>320</v>
      </c>
      <c r="O203" s="61">
        <v>125000</v>
      </c>
      <c r="P203" s="40">
        <v>190000</v>
      </c>
      <c r="Q203" s="40">
        <v>100000</v>
      </c>
      <c r="R203" s="40">
        <v>100000</v>
      </c>
    </row>
    <row r="204" spans="1:18" s="7" customFormat="1" ht="24" customHeight="1" x14ac:dyDescent="0.2">
      <c r="A204" s="319"/>
      <c r="B204" s="238"/>
      <c r="C204" s="246"/>
      <c r="D204" s="214" t="s">
        <v>134</v>
      </c>
      <c r="E204" s="222" t="s">
        <v>42</v>
      </c>
      <c r="F204" s="214"/>
      <c r="G204" s="214"/>
      <c r="H204" s="222"/>
      <c r="I204" s="214" t="s">
        <v>42</v>
      </c>
      <c r="J204" s="333"/>
      <c r="K204" s="228"/>
      <c r="L204" s="228"/>
      <c r="M204" s="229"/>
      <c r="N204" s="34" t="s">
        <v>286</v>
      </c>
      <c r="O204" s="61">
        <v>35384.699999999997</v>
      </c>
      <c r="P204" s="40">
        <v>30000</v>
      </c>
      <c r="Q204" s="40">
        <v>25000</v>
      </c>
      <c r="R204" s="40">
        <v>25000</v>
      </c>
    </row>
    <row r="205" spans="1:18" s="7" customFormat="1" ht="13.5" hidden="1" customHeight="1" x14ac:dyDescent="0.2">
      <c r="A205" s="319"/>
      <c r="B205" s="238"/>
      <c r="C205" s="246"/>
      <c r="D205" s="214"/>
      <c r="E205" s="222"/>
      <c r="F205" s="214"/>
      <c r="G205" s="214"/>
      <c r="H205" s="222"/>
      <c r="I205" s="214"/>
      <c r="J205" s="333"/>
      <c r="K205" s="227" t="s">
        <v>546</v>
      </c>
      <c r="L205" s="227" t="s">
        <v>120</v>
      </c>
      <c r="M205" s="227"/>
      <c r="N205" s="34"/>
      <c r="O205" s="40"/>
      <c r="P205" s="40"/>
      <c r="Q205" s="40"/>
      <c r="R205" s="40"/>
    </row>
    <row r="206" spans="1:18" s="7" customFormat="1" ht="13.5" hidden="1" customHeight="1" x14ac:dyDescent="0.2">
      <c r="A206" s="319"/>
      <c r="B206" s="238"/>
      <c r="C206" s="246"/>
      <c r="D206" s="214"/>
      <c r="E206" s="222"/>
      <c r="F206" s="214"/>
      <c r="G206" s="214"/>
      <c r="H206" s="222"/>
      <c r="I206" s="214"/>
      <c r="J206" s="333"/>
      <c r="K206" s="228"/>
      <c r="L206" s="228"/>
      <c r="M206" s="228"/>
      <c r="N206" s="34"/>
      <c r="O206" s="40"/>
      <c r="P206" s="40"/>
      <c r="Q206" s="40"/>
      <c r="R206" s="40"/>
    </row>
    <row r="207" spans="1:18" s="7" customFormat="1" ht="13.5" hidden="1" customHeight="1" x14ac:dyDescent="0.2">
      <c r="A207" s="319"/>
      <c r="B207" s="238"/>
      <c r="C207" s="246"/>
      <c r="D207" s="214"/>
      <c r="E207" s="222"/>
      <c r="F207" s="214"/>
      <c r="G207" s="214"/>
      <c r="H207" s="222"/>
      <c r="I207" s="214"/>
      <c r="J207" s="333"/>
      <c r="K207" s="228"/>
      <c r="L207" s="228"/>
      <c r="M207" s="229"/>
      <c r="N207" s="34"/>
      <c r="O207" s="40"/>
      <c r="P207" s="40"/>
      <c r="Q207" s="40"/>
      <c r="R207" s="40"/>
    </row>
    <row r="208" spans="1:18" s="7" customFormat="1" ht="24" customHeight="1" x14ac:dyDescent="0.2">
      <c r="A208" s="319"/>
      <c r="B208" s="238"/>
      <c r="C208" s="246"/>
      <c r="D208" s="214"/>
      <c r="E208" s="222"/>
      <c r="F208" s="214"/>
      <c r="G208" s="214"/>
      <c r="H208" s="222"/>
      <c r="I208" s="214" t="s">
        <v>42</v>
      </c>
      <c r="J208" s="333"/>
      <c r="K208" s="228"/>
      <c r="L208" s="228"/>
      <c r="M208" s="56" t="s">
        <v>566</v>
      </c>
      <c r="N208" s="34" t="s">
        <v>316</v>
      </c>
      <c r="O208" s="40">
        <v>1615798</v>
      </c>
      <c r="P208" s="40">
        <v>1644000</v>
      </c>
      <c r="Q208" s="40">
        <v>1640000</v>
      </c>
      <c r="R208" s="40">
        <v>1640000</v>
      </c>
    </row>
    <row r="209" spans="1:18" s="7" customFormat="1" ht="24" customHeight="1" x14ac:dyDescent="0.2">
      <c r="A209" s="319"/>
      <c r="B209" s="238"/>
      <c r="C209" s="246"/>
      <c r="D209" s="214"/>
      <c r="E209" s="222"/>
      <c r="F209" s="214"/>
      <c r="G209" s="214"/>
      <c r="H209" s="222"/>
      <c r="I209" s="214"/>
      <c r="J209" s="333"/>
      <c r="K209" s="229"/>
      <c r="L209" s="229"/>
      <c r="M209" s="56" t="s">
        <v>566</v>
      </c>
      <c r="N209" s="34" t="s">
        <v>286</v>
      </c>
      <c r="O209" s="40">
        <v>712871.54</v>
      </c>
      <c r="P209" s="40">
        <v>469600</v>
      </c>
      <c r="Q209" s="40">
        <v>50000</v>
      </c>
      <c r="R209" s="40">
        <v>50000</v>
      </c>
    </row>
    <row r="210" spans="1:18" s="7" customFormat="1" ht="24" hidden="1" customHeight="1" x14ac:dyDescent="0.2">
      <c r="A210" s="319"/>
      <c r="B210" s="238"/>
      <c r="C210" s="246"/>
      <c r="D210" s="214"/>
      <c r="E210" s="222"/>
      <c r="F210" s="214"/>
      <c r="G210" s="214"/>
      <c r="H210" s="222"/>
      <c r="I210" s="214"/>
      <c r="J210" s="333"/>
      <c r="K210" s="160"/>
      <c r="L210" s="160"/>
      <c r="M210" s="56"/>
      <c r="N210" s="34"/>
      <c r="O210" s="40"/>
      <c r="P210" s="40"/>
      <c r="Q210" s="40"/>
      <c r="R210" s="40"/>
    </row>
    <row r="211" spans="1:18" s="7" customFormat="1" ht="24" hidden="1" customHeight="1" x14ac:dyDescent="0.2">
      <c r="A211" s="319"/>
      <c r="B211" s="238"/>
      <c r="C211" s="246"/>
      <c r="D211" s="214"/>
      <c r="E211" s="222"/>
      <c r="F211" s="214"/>
      <c r="G211" s="214"/>
      <c r="H211" s="222"/>
      <c r="I211" s="214"/>
      <c r="J211" s="333"/>
      <c r="K211" s="160"/>
      <c r="L211" s="160"/>
      <c r="M211" s="56"/>
      <c r="N211" s="34"/>
      <c r="O211" s="40"/>
      <c r="P211" s="40"/>
      <c r="Q211" s="40"/>
      <c r="R211" s="40"/>
    </row>
    <row r="212" spans="1:18" s="7" customFormat="1" ht="13.5" customHeight="1" x14ac:dyDescent="0.2">
      <c r="A212" s="319"/>
      <c r="B212" s="238"/>
      <c r="C212" s="246"/>
      <c r="D212" s="214"/>
      <c r="E212" s="222"/>
      <c r="F212" s="214"/>
      <c r="G212" s="214"/>
      <c r="H212" s="222"/>
      <c r="I212" s="214"/>
      <c r="J212" s="333"/>
      <c r="K212" s="242" t="s">
        <v>564</v>
      </c>
      <c r="L212" s="242" t="s">
        <v>314</v>
      </c>
      <c r="M212" s="242" t="s">
        <v>315</v>
      </c>
      <c r="N212" s="34" t="s">
        <v>316</v>
      </c>
      <c r="O212" s="40">
        <v>135029.70000000001</v>
      </c>
      <c r="P212" s="40">
        <v>138500</v>
      </c>
      <c r="Q212" s="40">
        <v>138000</v>
      </c>
      <c r="R212" s="40">
        <v>138000</v>
      </c>
    </row>
    <row r="213" spans="1:18" s="7" customFormat="1" ht="13.5" customHeight="1" x14ac:dyDescent="0.2">
      <c r="A213" s="319"/>
      <c r="B213" s="238"/>
      <c r="C213" s="246"/>
      <c r="D213" s="214"/>
      <c r="E213" s="222"/>
      <c r="F213" s="214"/>
      <c r="G213" s="214"/>
      <c r="H213" s="222"/>
      <c r="I213" s="214"/>
      <c r="J213" s="333"/>
      <c r="K213" s="242"/>
      <c r="L213" s="242"/>
      <c r="M213" s="242"/>
      <c r="N213" s="34" t="s">
        <v>293</v>
      </c>
      <c r="O213" s="40"/>
      <c r="P213" s="40">
        <v>3000</v>
      </c>
      <c r="Q213" s="40"/>
      <c r="R213" s="40"/>
    </row>
    <row r="214" spans="1:18" s="7" customFormat="1" ht="21.75" customHeight="1" x14ac:dyDescent="0.2">
      <c r="A214" s="319"/>
      <c r="B214" s="238"/>
      <c r="C214" s="246"/>
      <c r="D214" s="214"/>
      <c r="E214" s="222"/>
      <c r="F214" s="214"/>
      <c r="G214" s="214"/>
      <c r="H214" s="222"/>
      <c r="I214" s="214"/>
      <c r="J214" s="333"/>
      <c r="K214" s="242"/>
      <c r="L214" s="242"/>
      <c r="M214" s="242"/>
      <c r="N214" s="34" t="s">
        <v>286</v>
      </c>
      <c r="O214" s="40">
        <v>37513.85</v>
      </c>
      <c r="P214" s="40">
        <v>41500</v>
      </c>
      <c r="Q214" s="40">
        <v>20000</v>
      </c>
      <c r="R214" s="40">
        <v>20000</v>
      </c>
    </row>
    <row r="215" spans="1:18" s="7" customFormat="1" ht="13.5" hidden="1" customHeight="1" x14ac:dyDescent="0.2">
      <c r="A215" s="319"/>
      <c r="B215" s="238"/>
      <c r="C215" s="246"/>
      <c r="D215" s="214"/>
      <c r="E215" s="222"/>
      <c r="F215" s="214"/>
      <c r="G215" s="214"/>
      <c r="H215" s="222"/>
      <c r="I215" s="214"/>
      <c r="J215" s="333"/>
      <c r="K215" s="88"/>
      <c r="L215" s="88"/>
      <c r="M215" s="88"/>
      <c r="N215" s="34"/>
      <c r="O215" s="40"/>
      <c r="P215" s="40"/>
      <c r="Q215" s="40"/>
      <c r="R215" s="40"/>
    </row>
    <row r="216" spans="1:18" s="7" customFormat="1" ht="13.5" hidden="1" customHeight="1" x14ac:dyDescent="0.2">
      <c r="A216" s="319"/>
      <c r="B216" s="238"/>
      <c r="C216" s="246"/>
      <c r="D216" s="214"/>
      <c r="E216" s="222"/>
      <c r="F216" s="214"/>
      <c r="G216" s="214"/>
      <c r="H216" s="222"/>
      <c r="I216" s="214"/>
      <c r="J216" s="333"/>
      <c r="K216" s="88"/>
      <c r="L216" s="88"/>
      <c r="M216" s="88"/>
      <c r="N216" s="34"/>
      <c r="O216" s="40"/>
      <c r="P216" s="40"/>
      <c r="Q216" s="40"/>
      <c r="R216" s="40"/>
    </row>
    <row r="217" spans="1:18" s="7" customFormat="1" ht="17.25" hidden="1" customHeight="1" x14ac:dyDescent="0.2">
      <c r="A217" s="319"/>
      <c r="B217" s="238"/>
      <c r="C217" s="246"/>
      <c r="D217" s="214"/>
      <c r="E217" s="222"/>
      <c r="F217" s="214"/>
      <c r="G217" s="214"/>
      <c r="H217" s="222"/>
      <c r="I217" s="214"/>
      <c r="J217" s="333"/>
      <c r="K217" s="88"/>
      <c r="L217" s="88"/>
      <c r="M217" s="88"/>
      <c r="N217" s="34"/>
      <c r="O217" s="40"/>
      <c r="P217" s="40"/>
      <c r="Q217" s="40"/>
      <c r="R217" s="40"/>
    </row>
    <row r="218" spans="1:18" s="7" customFormat="1" ht="10.5" customHeight="1" x14ac:dyDescent="0.2">
      <c r="A218" s="319"/>
      <c r="B218" s="238"/>
      <c r="C218" s="246"/>
      <c r="D218" s="214"/>
      <c r="E218" s="222"/>
      <c r="F218" s="214"/>
      <c r="G218" s="214"/>
      <c r="H218" s="222"/>
      <c r="I218" s="214"/>
      <c r="J218" s="333"/>
      <c r="K218" s="242" t="s">
        <v>565</v>
      </c>
      <c r="L218" s="242" t="s">
        <v>120</v>
      </c>
      <c r="M218" s="242" t="s">
        <v>315</v>
      </c>
      <c r="N218" s="34"/>
      <c r="O218" s="40"/>
      <c r="P218" s="40"/>
      <c r="Q218" s="40"/>
      <c r="R218" s="40"/>
    </row>
    <row r="219" spans="1:18" s="7" customFormat="1" ht="13.5" customHeight="1" x14ac:dyDescent="0.2">
      <c r="A219" s="319"/>
      <c r="B219" s="238"/>
      <c r="C219" s="246"/>
      <c r="D219" s="214"/>
      <c r="E219" s="222"/>
      <c r="F219" s="214"/>
      <c r="G219" s="214"/>
      <c r="H219" s="222"/>
      <c r="I219" s="214"/>
      <c r="J219" s="333"/>
      <c r="K219" s="242"/>
      <c r="L219" s="242"/>
      <c r="M219" s="242"/>
      <c r="N219" s="34" t="s">
        <v>316</v>
      </c>
      <c r="O219" s="40">
        <v>245750.57</v>
      </c>
      <c r="P219" s="40">
        <v>300700</v>
      </c>
      <c r="Q219" s="40">
        <v>300000</v>
      </c>
      <c r="R219" s="40">
        <v>300000</v>
      </c>
    </row>
    <row r="220" spans="1:18" s="7" customFormat="1" ht="13.5" customHeight="1" x14ac:dyDescent="0.2">
      <c r="A220" s="319"/>
      <c r="B220" s="231"/>
      <c r="C220" s="246"/>
      <c r="D220" s="214"/>
      <c r="E220" s="222"/>
      <c r="F220" s="214"/>
      <c r="G220" s="214"/>
      <c r="H220" s="222"/>
      <c r="I220" s="214"/>
      <c r="J220" s="335"/>
      <c r="K220" s="242"/>
      <c r="L220" s="242"/>
      <c r="M220" s="242"/>
      <c r="N220" s="34" t="s">
        <v>286</v>
      </c>
      <c r="O220" s="40">
        <v>8000</v>
      </c>
      <c r="P220" s="40">
        <v>5000</v>
      </c>
      <c r="Q220" s="40">
        <v>5000</v>
      </c>
      <c r="R220" s="40">
        <v>5000</v>
      </c>
    </row>
    <row r="221" spans="1:18" s="7" customFormat="1" ht="46.5" customHeight="1" x14ac:dyDescent="0.2">
      <c r="A221" s="5" t="s">
        <v>135</v>
      </c>
      <c r="B221" s="6" t="s">
        <v>136</v>
      </c>
      <c r="C221" s="89" t="s">
        <v>137</v>
      </c>
      <c r="D221" s="89" t="s">
        <v>270</v>
      </c>
      <c r="E221" s="89" t="s">
        <v>271</v>
      </c>
      <c r="F221" s="89" t="s">
        <v>499</v>
      </c>
      <c r="G221" s="89" t="s">
        <v>42</v>
      </c>
      <c r="H221" s="222" t="s">
        <v>607</v>
      </c>
      <c r="I221" s="89" t="s">
        <v>0</v>
      </c>
      <c r="J221" s="6" t="s">
        <v>20</v>
      </c>
      <c r="K221" s="23"/>
      <c r="L221" s="23"/>
      <c r="M221" s="23"/>
      <c r="N221" s="23"/>
      <c r="O221" s="27"/>
      <c r="P221" s="27"/>
      <c r="Q221" s="27"/>
      <c r="R221" s="27"/>
    </row>
    <row r="222" spans="1:18" s="7" customFormat="1" ht="73.5" customHeight="1" x14ac:dyDescent="0.2">
      <c r="A222" s="5" t="s">
        <v>642</v>
      </c>
      <c r="B222" s="23" t="s">
        <v>641</v>
      </c>
      <c r="C222" s="89">
        <v>1213</v>
      </c>
      <c r="D222" s="89"/>
      <c r="E222" s="89"/>
      <c r="F222" s="89"/>
      <c r="G222" s="89"/>
      <c r="H222" s="222"/>
      <c r="I222" s="89"/>
      <c r="J222" s="6"/>
      <c r="K222" s="32" t="s">
        <v>528</v>
      </c>
      <c r="L222" s="32" t="s">
        <v>643</v>
      </c>
      <c r="M222" s="196" t="s">
        <v>644</v>
      </c>
      <c r="N222" s="30" t="s">
        <v>645</v>
      </c>
      <c r="O222" s="27">
        <v>300000</v>
      </c>
      <c r="P222" s="27"/>
      <c r="Q222" s="27"/>
      <c r="R222" s="27"/>
    </row>
    <row r="223" spans="1:18" s="7" customFormat="1" ht="93.75" customHeight="1" x14ac:dyDescent="0.2">
      <c r="A223" s="5" t="s">
        <v>139</v>
      </c>
      <c r="B223" s="6" t="s">
        <v>140</v>
      </c>
      <c r="C223" s="6" t="s">
        <v>141</v>
      </c>
      <c r="D223" s="6" t="s">
        <v>270</v>
      </c>
      <c r="E223" s="6" t="s">
        <v>271</v>
      </c>
      <c r="F223" s="6" t="s">
        <v>440</v>
      </c>
      <c r="G223" s="6" t="s">
        <v>42</v>
      </c>
      <c r="H223" s="222"/>
      <c r="I223" s="6" t="s">
        <v>0</v>
      </c>
      <c r="J223" s="6" t="s">
        <v>6</v>
      </c>
      <c r="K223" s="32" t="s">
        <v>528</v>
      </c>
      <c r="L223" s="32" t="s">
        <v>127</v>
      </c>
      <c r="M223" s="34" t="s">
        <v>567</v>
      </c>
      <c r="N223" s="30" t="s">
        <v>290</v>
      </c>
      <c r="O223" s="27">
        <v>84000</v>
      </c>
      <c r="P223" s="27">
        <v>84000</v>
      </c>
      <c r="Q223" s="27">
        <v>84000</v>
      </c>
      <c r="R223" s="27">
        <v>84000</v>
      </c>
    </row>
    <row r="224" spans="1:18" s="7" customFormat="1" ht="68.25" customHeight="1" x14ac:dyDescent="0.2">
      <c r="A224" s="212" t="s">
        <v>142</v>
      </c>
      <c r="B224" s="212" t="s">
        <v>143</v>
      </c>
      <c r="C224" s="212" t="s">
        <v>144</v>
      </c>
      <c r="D224" s="212" t="s">
        <v>145</v>
      </c>
      <c r="E224" s="212" t="s">
        <v>42</v>
      </c>
      <c r="F224" s="6"/>
      <c r="G224" s="6"/>
      <c r="H224" s="222"/>
      <c r="I224" s="212" t="s">
        <v>42</v>
      </c>
      <c r="J224" s="29" t="s">
        <v>6</v>
      </c>
      <c r="K224" s="34" t="s">
        <v>564</v>
      </c>
      <c r="L224" s="34" t="s">
        <v>314</v>
      </c>
      <c r="M224" s="34" t="s">
        <v>616</v>
      </c>
      <c r="N224" s="30" t="s">
        <v>286</v>
      </c>
      <c r="O224" s="27">
        <v>124614</v>
      </c>
      <c r="P224" s="27">
        <v>100000</v>
      </c>
      <c r="Q224" s="27"/>
      <c r="R224" s="27"/>
    </row>
    <row r="225" spans="1:18" s="7" customFormat="1" ht="68.25" customHeight="1" x14ac:dyDescent="0.2">
      <c r="A225" s="213"/>
      <c r="B225" s="213"/>
      <c r="C225" s="213"/>
      <c r="D225" s="213"/>
      <c r="E225" s="213"/>
      <c r="F225" s="6"/>
      <c r="G225" s="6"/>
      <c r="H225" s="222"/>
      <c r="I225" s="213"/>
      <c r="J225" s="29"/>
      <c r="K225" s="34" t="s">
        <v>528</v>
      </c>
      <c r="L225" s="34" t="s">
        <v>127</v>
      </c>
      <c r="M225" s="34" t="s">
        <v>568</v>
      </c>
      <c r="N225" s="30" t="s">
        <v>286</v>
      </c>
      <c r="O225" s="27">
        <v>125000</v>
      </c>
      <c r="P225" s="27">
        <v>200000</v>
      </c>
      <c r="Q225" s="27"/>
      <c r="R225" s="27"/>
    </row>
    <row r="226" spans="1:18" s="99" customFormat="1" ht="30.75" customHeight="1" x14ac:dyDescent="0.2">
      <c r="A226" s="319" t="s">
        <v>146</v>
      </c>
      <c r="B226" s="83" t="s">
        <v>147</v>
      </c>
      <c r="C226" s="310" t="s">
        <v>148</v>
      </c>
      <c r="D226" s="218" t="s">
        <v>270</v>
      </c>
      <c r="E226" s="218" t="s">
        <v>271</v>
      </c>
      <c r="F226" s="220" t="s">
        <v>451</v>
      </c>
      <c r="G226" s="218" t="s">
        <v>42</v>
      </c>
      <c r="H226" s="222"/>
      <c r="I226" s="215" t="s">
        <v>0</v>
      </c>
      <c r="J226" s="215" t="s">
        <v>6</v>
      </c>
      <c r="K226" s="154"/>
      <c r="L226" s="154"/>
      <c r="M226" s="194"/>
      <c r="N226" s="194"/>
      <c r="O226" s="109">
        <f>SUM(O227:O253)</f>
        <v>30863846.07</v>
      </c>
      <c r="P226" s="109">
        <f>SUM(P227:P253)</f>
        <v>31947300</v>
      </c>
      <c r="Q226" s="109">
        <f t="shared" ref="Q226:R226" si="17">SUM(Q240:Q253)</f>
        <v>31867100</v>
      </c>
      <c r="R226" s="109">
        <f t="shared" si="17"/>
        <v>31857100</v>
      </c>
    </row>
    <row r="227" spans="1:18" s="99" customFormat="1" ht="30.75" hidden="1" customHeight="1" x14ac:dyDescent="0.2">
      <c r="A227" s="319"/>
      <c r="B227" s="83"/>
      <c r="C227" s="310"/>
      <c r="D227" s="219"/>
      <c r="E227" s="219"/>
      <c r="F227" s="221"/>
      <c r="G227" s="219"/>
      <c r="H227" s="222"/>
      <c r="I227" s="217"/>
      <c r="J227" s="216"/>
      <c r="K227" s="199" t="s">
        <v>528</v>
      </c>
      <c r="L227" s="199" t="s">
        <v>127</v>
      </c>
      <c r="M227" s="199" t="s">
        <v>620</v>
      </c>
      <c r="N227" s="199" t="s">
        <v>28</v>
      </c>
      <c r="O227" s="100"/>
      <c r="P227" s="100"/>
      <c r="Q227" s="109"/>
      <c r="R227" s="109"/>
    </row>
    <row r="228" spans="1:18" s="99" customFormat="1" ht="30.75" hidden="1" customHeight="1" x14ac:dyDescent="0.2">
      <c r="A228" s="319"/>
      <c r="B228" s="83"/>
      <c r="C228" s="310"/>
      <c r="D228" s="219"/>
      <c r="E228" s="219"/>
      <c r="F228" s="221"/>
      <c r="G228" s="219"/>
      <c r="H228" s="222"/>
      <c r="I228" s="217"/>
      <c r="J228" s="216"/>
      <c r="K228" s="193" t="s">
        <v>564</v>
      </c>
      <c r="L228" s="193" t="s">
        <v>314</v>
      </c>
      <c r="M228" s="193" t="s">
        <v>624</v>
      </c>
      <c r="N228" s="193" t="s">
        <v>28</v>
      </c>
      <c r="O228" s="200"/>
      <c r="P228" s="100"/>
      <c r="Q228" s="109"/>
      <c r="R228" s="109"/>
    </row>
    <row r="229" spans="1:18" s="99" customFormat="1" ht="0.75" hidden="1" customHeight="1" x14ac:dyDescent="0.2">
      <c r="A229" s="319"/>
      <c r="B229" s="83"/>
      <c r="C229" s="310"/>
      <c r="D229" s="219"/>
      <c r="E229" s="219"/>
      <c r="F229" s="221"/>
      <c r="G229" s="219"/>
      <c r="H229" s="222"/>
      <c r="I229" s="217"/>
      <c r="J229" s="216"/>
      <c r="K229" s="193" t="s">
        <v>565</v>
      </c>
      <c r="L229" s="193" t="s">
        <v>120</v>
      </c>
      <c r="M229" s="193" t="s">
        <v>624</v>
      </c>
      <c r="N229" s="193" t="s">
        <v>28</v>
      </c>
      <c r="O229" s="200"/>
      <c r="P229" s="100"/>
      <c r="Q229" s="109"/>
      <c r="R229" s="109"/>
    </row>
    <row r="230" spans="1:18" s="99" customFormat="1" ht="30.75" hidden="1" customHeight="1" x14ac:dyDescent="0.2">
      <c r="A230" s="319"/>
      <c r="B230" s="83"/>
      <c r="C230" s="310"/>
      <c r="D230" s="219"/>
      <c r="E230" s="219"/>
      <c r="F230" s="221"/>
      <c r="G230" s="219"/>
      <c r="H230" s="222"/>
      <c r="I230" s="217"/>
      <c r="J230" s="216"/>
      <c r="K230" s="193" t="s">
        <v>530</v>
      </c>
      <c r="L230" s="193" t="s">
        <v>66</v>
      </c>
      <c r="M230" s="193" t="s">
        <v>625</v>
      </c>
      <c r="N230" s="193" t="s">
        <v>28</v>
      </c>
      <c r="O230" s="200"/>
      <c r="P230" s="100"/>
      <c r="Q230" s="109"/>
      <c r="R230" s="109"/>
    </row>
    <row r="231" spans="1:18" s="99" customFormat="1" ht="30.75" hidden="1" customHeight="1" x14ac:dyDescent="0.2">
      <c r="A231" s="319"/>
      <c r="B231" s="83"/>
      <c r="C231" s="310"/>
      <c r="D231" s="219"/>
      <c r="E231" s="219"/>
      <c r="F231" s="221"/>
      <c r="G231" s="219"/>
      <c r="H231" s="222"/>
      <c r="I231" s="217"/>
      <c r="J231" s="216"/>
      <c r="K231" s="193" t="s">
        <v>564</v>
      </c>
      <c r="L231" s="193" t="s">
        <v>314</v>
      </c>
      <c r="M231" s="193" t="s">
        <v>626</v>
      </c>
      <c r="N231" s="193" t="s">
        <v>28</v>
      </c>
      <c r="O231" s="200"/>
      <c r="P231" s="100"/>
      <c r="Q231" s="109"/>
      <c r="R231" s="109"/>
    </row>
    <row r="232" spans="1:18" s="99" customFormat="1" ht="30.75" hidden="1" customHeight="1" x14ac:dyDescent="0.2">
      <c r="A232" s="319"/>
      <c r="B232" s="83"/>
      <c r="C232" s="310"/>
      <c r="D232" s="219"/>
      <c r="E232" s="219"/>
      <c r="F232" s="221"/>
      <c r="G232" s="219"/>
      <c r="H232" s="222"/>
      <c r="I232" s="217"/>
      <c r="J232" s="216"/>
      <c r="K232" s="193" t="s">
        <v>565</v>
      </c>
      <c r="L232" s="193" t="s">
        <v>120</v>
      </c>
      <c r="M232" s="193" t="s">
        <v>627</v>
      </c>
      <c r="N232" s="193" t="s">
        <v>28</v>
      </c>
      <c r="O232" s="200"/>
      <c r="P232" s="100"/>
      <c r="Q232" s="109"/>
      <c r="R232" s="109"/>
    </row>
    <row r="233" spans="1:18" s="99" customFormat="1" ht="30.75" hidden="1" customHeight="1" x14ac:dyDescent="0.2">
      <c r="A233" s="319"/>
      <c r="B233" s="83"/>
      <c r="C233" s="310"/>
      <c r="D233" s="219"/>
      <c r="E233" s="219"/>
      <c r="F233" s="221"/>
      <c r="G233" s="219"/>
      <c r="H233" s="222"/>
      <c r="I233" s="217"/>
      <c r="J233" s="216"/>
      <c r="K233" s="193" t="s">
        <v>546</v>
      </c>
      <c r="L233" s="193" t="s">
        <v>120</v>
      </c>
      <c r="M233" s="193" t="s">
        <v>628</v>
      </c>
      <c r="N233" s="193" t="s">
        <v>28</v>
      </c>
      <c r="O233" s="200"/>
      <c r="P233" s="100"/>
      <c r="Q233" s="109"/>
      <c r="R233" s="109"/>
    </row>
    <row r="234" spans="1:18" s="99" customFormat="1" ht="30.75" hidden="1" customHeight="1" x14ac:dyDescent="0.2">
      <c r="A234" s="319"/>
      <c r="B234" s="83"/>
      <c r="C234" s="310"/>
      <c r="D234" s="219"/>
      <c r="E234" s="219"/>
      <c r="F234" s="221"/>
      <c r="G234" s="219"/>
      <c r="H234" s="222"/>
      <c r="I234" s="217"/>
      <c r="J234" s="216"/>
      <c r="K234" s="193" t="s">
        <v>528</v>
      </c>
      <c r="L234" s="193" t="s">
        <v>127</v>
      </c>
      <c r="M234" s="193" t="s">
        <v>622</v>
      </c>
      <c r="N234" s="193" t="s">
        <v>28</v>
      </c>
      <c r="O234" s="200"/>
      <c r="P234" s="100"/>
      <c r="Q234" s="109"/>
      <c r="R234" s="109"/>
    </row>
    <row r="235" spans="1:18" s="99" customFormat="1" ht="30.75" hidden="1" customHeight="1" x14ac:dyDescent="0.2">
      <c r="A235" s="319"/>
      <c r="B235" s="83"/>
      <c r="C235" s="310"/>
      <c r="D235" s="219"/>
      <c r="E235" s="219"/>
      <c r="F235" s="221"/>
      <c r="G235" s="219"/>
      <c r="H235" s="222"/>
      <c r="I235" s="217"/>
      <c r="J235" s="216"/>
      <c r="K235" s="193" t="s">
        <v>530</v>
      </c>
      <c r="L235" s="193" t="s">
        <v>66</v>
      </c>
      <c r="M235" s="193" t="s">
        <v>623</v>
      </c>
      <c r="N235" s="193" t="s">
        <v>28</v>
      </c>
      <c r="O235" s="200"/>
      <c r="P235" s="100"/>
      <c r="Q235" s="109"/>
      <c r="R235" s="109"/>
    </row>
    <row r="236" spans="1:18" s="99" customFormat="1" ht="30.75" hidden="1" customHeight="1" x14ac:dyDescent="0.2">
      <c r="A236" s="319"/>
      <c r="B236" s="83"/>
      <c r="C236" s="310"/>
      <c r="D236" s="219"/>
      <c r="E236" s="219"/>
      <c r="F236" s="221"/>
      <c r="G236" s="219"/>
      <c r="H236" s="222"/>
      <c r="I236" s="217"/>
      <c r="J236" s="216"/>
      <c r="K236" s="193" t="s">
        <v>546</v>
      </c>
      <c r="L236" s="193" t="s">
        <v>120</v>
      </c>
      <c r="M236" s="193" t="s">
        <v>623</v>
      </c>
      <c r="N236" s="193" t="s">
        <v>28</v>
      </c>
      <c r="O236" s="200"/>
      <c r="P236" s="100"/>
      <c r="Q236" s="109"/>
      <c r="R236" s="109"/>
    </row>
    <row r="237" spans="1:18" s="99" customFormat="1" ht="30.75" customHeight="1" x14ac:dyDescent="0.2">
      <c r="A237" s="319"/>
      <c r="B237" s="83"/>
      <c r="C237" s="310"/>
      <c r="D237" s="219"/>
      <c r="E237" s="219"/>
      <c r="F237" s="221"/>
      <c r="G237" s="219"/>
      <c r="H237" s="222"/>
      <c r="I237" s="217"/>
      <c r="J237" s="216"/>
      <c r="K237" s="193" t="s">
        <v>528</v>
      </c>
      <c r="L237" s="193" t="s">
        <v>127</v>
      </c>
      <c r="M237" s="193" t="s">
        <v>614</v>
      </c>
      <c r="N237" s="193" t="s">
        <v>28</v>
      </c>
      <c r="O237" s="100">
        <v>387421</v>
      </c>
      <c r="P237" s="100"/>
      <c r="Q237" s="109"/>
      <c r="R237" s="109"/>
    </row>
    <row r="238" spans="1:18" s="99" customFormat="1" ht="30.75" customHeight="1" x14ac:dyDescent="0.2">
      <c r="A238" s="319"/>
      <c r="B238" s="83"/>
      <c r="C238" s="310"/>
      <c r="D238" s="219"/>
      <c r="E238" s="219"/>
      <c r="F238" s="221"/>
      <c r="G238" s="219"/>
      <c r="H238" s="222"/>
      <c r="I238" s="217"/>
      <c r="J238" s="216"/>
      <c r="K238" s="193" t="s">
        <v>530</v>
      </c>
      <c r="L238" s="193" t="s">
        <v>66</v>
      </c>
      <c r="M238" s="193" t="s">
        <v>614</v>
      </c>
      <c r="N238" s="193" t="s">
        <v>28</v>
      </c>
      <c r="O238" s="100">
        <v>48261</v>
      </c>
      <c r="P238" s="100"/>
      <c r="Q238" s="109"/>
      <c r="R238" s="109"/>
    </row>
    <row r="239" spans="1:18" s="99" customFormat="1" ht="30.75" customHeight="1" x14ac:dyDescent="0.2">
      <c r="A239" s="319"/>
      <c r="B239" s="83"/>
      <c r="C239" s="310"/>
      <c r="D239" s="219"/>
      <c r="E239" s="219"/>
      <c r="F239" s="221"/>
      <c r="G239" s="219"/>
      <c r="H239" s="222"/>
      <c r="I239" s="217"/>
      <c r="J239" s="216"/>
      <c r="K239" s="193" t="s">
        <v>546</v>
      </c>
      <c r="L239" s="193" t="s">
        <v>120</v>
      </c>
      <c r="M239" s="193" t="s">
        <v>614</v>
      </c>
      <c r="N239" s="193" t="s">
        <v>28</v>
      </c>
      <c r="O239" s="100">
        <v>124693</v>
      </c>
      <c r="P239" s="100"/>
      <c r="Q239" s="109"/>
      <c r="R239" s="109"/>
    </row>
    <row r="240" spans="1:18" s="99" customFormat="1" ht="25.5" customHeight="1" x14ac:dyDescent="0.2">
      <c r="A240" s="319"/>
      <c r="B240" s="83"/>
      <c r="C240" s="310"/>
      <c r="D240" s="219"/>
      <c r="E240" s="219"/>
      <c r="F240" s="221"/>
      <c r="G240" s="219"/>
      <c r="H240" s="222"/>
      <c r="I240" s="217"/>
      <c r="J240" s="216"/>
      <c r="K240" s="160" t="s">
        <v>528</v>
      </c>
      <c r="L240" s="160" t="s">
        <v>127</v>
      </c>
      <c r="M240" s="195" t="s">
        <v>570</v>
      </c>
      <c r="N240" s="118" t="s">
        <v>28</v>
      </c>
      <c r="O240" s="100">
        <v>1481900</v>
      </c>
      <c r="P240" s="36">
        <v>1525900</v>
      </c>
      <c r="Q240" s="36">
        <v>1510100</v>
      </c>
      <c r="R240" s="36">
        <v>1510100</v>
      </c>
    </row>
    <row r="241" spans="1:18" s="99" customFormat="1" ht="25.5" customHeight="1" x14ac:dyDescent="0.2">
      <c r="A241" s="319"/>
      <c r="B241" s="83"/>
      <c r="C241" s="310"/>
      <c r="D241" s="219"/>
      <c r="E241" s="219"/>
      <c r="F241" s="221"/>
      <c r="G241" s="219"/>
      <c r="H241" s="222"/>
      <c r="I241" s="217"/>
      <c r="J241" s="217"/>
      <c r="K241" s="88" t="s">
        <v>528</v>
      </c>
      <c r="L241" s="88" t="s">
        <v>127</v>
      </c>
      <c r="M241" s="86" t="s">
        <v>571</v>
      </c>
      <c r="N241" s="35" t="s">
        <v>28</v>
      </c>
      <c r="O241" s="100">
        <v>20642265.149999999</v>
      </c>
      <c r="P241" s="103">
        <v>21770000</v>
      </c>
      <c r="Q241" s="103">
        <v>21750000</v>
      </c>
      <c r="R241" s="103">
        <v>21730000</v>
      </c>
    </row>
    <row r="242" spans="1:18" s="99" customFormat="1" ht="25.5" customHeight="1" x14ac:dyDescent="0.2">
      <c r="A242" s="319"/>
      <c r="B242" s="83"/>
      <c r="C242" s="310"/>
      <c r="D242" s="219"/>
      <c r="E242" s="219"/>
      <c r="F242" s="221"/>
      <c r="G242" s="219"/>
      <c r="H242" s="222"/>
      <c r="I242" s="217"/>
      <c r="J242" s="217"/>
      <c r="K242" s="88"/>
      <c r="L242" s="88"/>
      <c r="M242" s="55"/>
      <c r="N242" s="98"/>
      <c r="O242" s="100"/>
      <c r="P242" s="105"/>
      <c r="Q242" s="105"/>
      <c r="R242" s="105"/>
    </row>
    <row r="243" spans="1:18" s="99" customFormat="1" ht="25.5" hidden="1" customHeight="1" x14ac:dyDescent="0.2">
      <c r="A243" s="319"/>
      <c r="B243" s="83"/>
      <c r="C243" s="310"/>
      <c r="D243" s="232"/>
      <c r="E243" s="232"/>
      <c r="F243" s="221"/>
      <c r="G243" s="219"/>
      <c r="H243" s="222"/>
      <c r="I243" s="217"/>
      <c r="J243" s="217"/>
      <c r="K243" s="88"/>
      <c r="L243" s="88"/>
      <c r="M243" s="55"/>
      <c r="N243" s="98"/>
      <c r="O243" s="100"/>
      <c r="P243" s="105"/>
      <c r="Q243" s="105"/>
      <c r="R243" s="105"/>
    </row>
    <row r="244" spans="1:18" s="99" customFormat="1" ht="25.5" hidden="1" customHeight="1" x14ac:dyDescent="0.2">
      <c r="A244" s="319"/>
      <c r="B244" s="83"/>
      <c r="C244" s="310"/>
      <c r="D244" s="218" t="s">
        <v>441</v>
      </c>
      <c r="E244" s="218" t="s">
        <v>42</v>
      </c>
      <c r="F244" s="221"/>
      <c r="G244" s="219"/>
      <c r="H244" s="218" t="s">
        <v>607</v>
      </c>
      <c r="I244" s="217"/>
      <c r="J244" s="217"/>
      <c r="K244" s="88"/>
      <c r="L244" s="88"/>
      <c r="M244" s="55"/>
      <c r="N244" s="88"/>
      <c r="O244" s="100"/>
      <c r="P244" s="105"/>
      <c r="Q244" s="105"/>
      <c r="R244" s="105"/>
    </row>
    <row r="245" spans="1:18" s="99" customFormat="1" ht="25.5" customHeight="1" x14ac:dyDescent="0.2">
      <c r="A245" s="319"/>
      <c r="B245" s="83"/>
      <c r="C245" s="310"/>
      <c r="D245" s="219"/>
      <c r="E245" s="219"/>
      <c r="F245" s="221"/>
      <c r="G245" s="219"/>
      <c r="H245" s="219"/>
      <c r="I245" s="217"/>
      <c r="J245" s="217"/>
      <c r="K245" s="88" t="s">
        <v>530</v>
      </c>
      <c r="L245" s="88" t="s">
        <v>66</v>
      </c>
      <c r="M245" s="55" t="s">
        <v>538</v>
      </c>
      <c r="N245" s="88" t="s">
        <v>28</v>
      </c>
      <c r="O245" s="100">
        <v>1498652</v>
      </c>
      <c r="P245" s="105">
        <v>1561000</v>
      </c>
      <c r="Q245" s="105">
        <v>1551000</v>
      </c>
      <c r="R245" s="105">
        <v>1551000</v>
      </c>
    </row>
    <row r="246" spans="1:18" s="99" customFormat="1" ht="0.75" customHeight="1" x14ac:dyDescent="0.2">
      <c r="A246" s="319"/>
      <c r="B246" s="83"/>
      <c r="C246" s="310"/>
      <c r="D246" s="219"/>
      <c r="E246" s="219"/>
      <c r="F246" s="221"/>
      <c r="G246" s="219"/>
      <c r="H246" s="219"/>
      <c r="I246" s="217"/>
      <c r="J246" s="217"/>
      <c r="K246" s="88"/>
      <c r="L246" s="88"/>
      <c r="M246" s="55"/>
      <c r="N246" s="88"/>
      <c r="O246" s="100"/>
      <c r="P246" s="105"/>
      <c r="Q246" s="105"/>
      <c r="R246" s="105"/>
    </row>
    <row r="247" spans="1:18" s="99" customFormat="1" ht="25.5" customHeight="1" x14ac:dyDescent="0.2">
      <c r="A247" s="319"/>
      <c r="B247" s="83"/>
      <c r="C247" s="310"/>
      <c r="D247" s="219"/>
      <c r="E247" s="219"/>
      <c r="F247" s="221"/>
      <c r="G247" s="219"/>
      <c r="H247" s="219"/>
      <c r="I247" s="217"/>
      <c r="J247" s="216"/>
      <c r="K247" s="88" t="s">
        <v>546</v>
      </c>
      <c r="L247" s="88" t="s">
        <v>120</v>
      </c>
      <c r="M247" s="55" t="s">
        <v>569</v>
      </c>
      <c r="N247" s="88" t="s">
        <v>28</v>
      </c>
      <c r="O247" s="100">
        <v>5406630.46</v>
      </c>
      <c r="P247" s="105">
        <v>5634000</v>
      </c>
      <c r="Q247" s="105">
        <v>5614000</v>
      </c>
      <c r="R247" s="105">
        <v>5624000</v>
      </c>
    </row>
    <row r="248" spans="1:18" s="99" customFormat="1" ht="25.5" customHeight="1" x14ac:dyDescent="0.2">
      <c r="A248" s="319"/>
      <c r="B248" s="83"/>
      <c r="C248" s="310"/>
      <c r="D248" s="219"/>
      <c r="E248" s="219"/>
      <c r="F248" s="221"/>
      <c r="G248" s="219"/>
      <c r="H248" s="219"/>
      <c r="I248" s="217"/>
      <c r="J248" s="217"/>
      <c r="K248" s="88" t="s">
        <v>565</v>
      </c>
      <c r="L248" s="88" t="s">
        <v>120</v>
      </c>
      <c r="M248" s="57" t="s">
        <v>315</v>
      </c>
      <c r="N248" s="88" t="s">
        <v>28</v>
      </c>
      <c r="O248" s="100">
        <v>822905.26</v>
      </c>
      <c r="P248" s="105">
        <v>993000</v>
      </c>
      <c r="Q248" s="105">
        <v>986000</v>
      </c>
      <c r="R248" s="105">
        <v>986000</v>
      </c>
    </row>
    <row r="249" spans="1:18" s="99" customFormat="1" ht="25.5" customHeight="1" x14ac:dyDescent="0.2">
      <c r="A249" s="319"/>
      <c r="B249" s="83"/>
      <c r="C249" s="310"/>
      <c r="D249" s="219"/>
      <c r="E249" s="219"/>
      <c r="F249" s="221"/>
      <c r="G249" s="219"/>
      <c r="H249" s="219"/>
      <c r="I249" s="217"/>
      <c r="J249" s="217"/>
      <c r="K249" s="88"/>
      <c r="L249" s="88"/>
      <c r="M249" s="185"/>
      <c r="N249" s="88"/>
      <c r="O249" s="105"/>
      <c r="P249" s="105"/>
      <c r="Q249" s="105"/>
      <c r="R249" s="105"/>
    </row>
    <row r="250" spans="1:18" s="99" customFormat="1" ht="25.5" customHeight="1" x14ac:dyDescent="0.2">
      <c r="A250" s="319"/>
      <c r="B250" s="83"/>
      <c r="C250" s="310"/>
      <c r="D250" s="219"/>
      <c r="E250" s="219"/>
      <c r="F250" s="221"/>
      <c r="G250" s="219"/>
      <c r="H250" s="219"/>
      <c r="I250" s="217"/>
      <c r="J250" s="217"/>
      <c r="K250" s="87" t="s">
        <v>564</v>
      </c>
      <c r="L250" s="87" t="s">
        <v>314</v>
      </c>
      <c r="M250" s="186" t="s">
        <v>315</v>
      </c>
      <c r="N250" s="88" t="s">
        <v>28</v>
      </c>
      <c r="O250" s="105">
        <v>451118.2</v>
      </c>
      <c r="P250" s="105">
        <v>463400</v>
      </c>
      <c r="Q250" s="105">
        <v>456000</v>
      </c>
      <c r="R250" s="105">
        <v>456000</v>
      </c>
    </row>
    <row r="251" spans="1:18" s="99" customFormat="1" ht="1.5" hidden="1" customHeight="1" x14ac:dyDescent="0.2">
      <c r="A251" s="322"/>
      <c r="B251" s="90"/>
      <c r="C251" s="249"/>
      <c r="D251" s="219"/>
      <c r="E251" s="219"/>
      <c r="F251" s="221"/>
      <c r="G251" s="219"/>
      <c r="H251" s="219"/>
      <c r="I251" s="217"/>
      <c r="J251" s="217"/>
      <c r="K251" s="87"/>
      <c r="L251" s="87"/>
      <c r="M251" s="187"/>
      <c r="N251" s="88"/>
      <c r="O251" s="105"/>
      <c r="P251" s="105"/>
      <c r="Q251" s="105"/>
      <c r="R251" s="105"/>
    </row>
    <row r="252" spans="1:18" s="99" customFormat="1" ht="25.5" hidden="1" customHeight="1" x14ac:dyDescent="0.2">
      <c r="A252" s="322"/>
      <c r="B252" s="90"/>
      <c r="C252" s="249"/>
      <c r="D252" s="219"/>
      <c r="E252" s="219"/>
      <c r="F252" s="221"/>
      <c r="G252" s="219"/>
      <c r="H252" s="219"/>
      <c r="I252" s="217"/>
      <c r="J252" s="217"/>
      <c r="K252" s="87"/>
      <c r="L252" s="87"/>
      <c r="M252" s="187"/>
      <c r="N252" s="88"/>
      <c r="O252" s="105"/>
      <c r="P252" s="105"/>
      <c r="Q252" s="105"/>
      <c r="R252" s="105"/>
    </row>
    <row r="253" spans="1:18" s="99" customFormat="1" ht="25.5" hidden="1" customHeight="1" x14ac:dyDescent="0.2">
      <c r="A253" s="322"/>
      <c r="B253" s="90"/>
      <c r="C253" s="249"/>
      <c r="D253" s="219"/>
      <c r="E253" s="219"/>
      <c r="F253" s="221"/>
      <c r="G253" s="219"/>
      <c r="H253" s="219"/>
      <c r="I253" s="217"/>
      <c r="J253" s="217"/>
      <c r="K253" s="86"/>
      <c r="L253" s="86"/>
      <c r="M253" s="188"/>
      <c r="N253" s="88"/>
      <c r="O253" s="105"/>
      <c r="P253" s="105"/>
      <c r="Q253" s="105"/>
      <c r="R253" s="105"/>
    </row>
    <row r="254" spans="1:18" s="99" customFormat="1" ht="81" customHeight="1" x14ac:dyDescent="0.2">
      <c r="A254" s="97" t="s">
        <v>149</v>
      </c>
      <c r="B254" s="83" t="s">
        <v>150</v>
      </c>
      <c r="C254" s="117">
        <v>1220</v>
      </c>
      <c r="D254" s="90" t="s">
        <v>270</v>
      </c>
      <c r="E254" s="83" t="s">
        <v>271</v>
      </c>
      <c r="F254" s="83" t="s">
        <v>452</v>
      </c>
      <c r="G254" s="83" t="s">
        <v>42</v>
      </c>
      <c r="H254" s="222" t="s">
        <v>607</v>
      </c>
      <c r="I254" s="117" t="s">
        <v>42</v>
      </c>
      <c r="J254" s="174"/>
      <c r="K254" s="111"/>
      <c r="L254" s="111"/>
      <c r="M254" s="172"/>
      <c r="N254" s="183"/>
      <c r="O254" s="182"/>
      <c r="P254" s="182"/>
      <c r="Q254" s="182"/>
      <c r="R254" s="182"/>
    </row>
    <row r="255" spans="1:18" s="99" customFormat="1" ht="53.25" customHeight="1" x14ac:dyDescent="0.2">
      <c r="A255" s="346" t="s">
        <v>153</v>
      </c>
      <c r="B255" s="214" t="s">
        <v>154</v>
      </c>
      <c r="C255" s="214" t="s">
        <v>155</v>
      </c>
      <c r="D255" s="117" t="s">
        <v>270</v>
      </c>
      <c r="E255" s="117" t="s">
        <v>271</v>
      </c>
      <c r="F255" s="214" t="s">
        <v>451</v>
      </c>
      <c r="G255" s="214" t="s">
        <v>455</v>
      </c>
      <c r="H255" s="222"/>
      <c r="I255" s="214" t="s">
        <v>42</v>
      </c>
      <c r="J255" s="354" t="s">
        <v>15</v>
      </c>
      <c r="K255" s="353" t="s">
        <v>528</v>
      </c>
      <c r="L255" s="353" t="s">
        <v>35</v>
      </c>
      <c r="M255" s="351" t="s">
        <v>549</v>
      </c>
      <c r="N255" s="349" t="s">
        <v>550</v>
      </c>
      <c r="O255" s="347">
        <v>1951257</v>
      </c>
      <c r="P255" s="347">
        <v>2036800</v>
      </c>
      <c r="Q255" s="347">
        <v>2118000</v>
      </c>
      <c r="R255" s="347">
        <v>2503000</v>
      </c>
    </row>
    <row r="256" spans="1:18" s="99" customFormat="1" ht="16.5" hidden="1" customHeight="1" x14ac:dyDescent="0.2">
      <c r="A256" s="346"/>
      <c r="B256" s="214"/>
      <c r="C256" s="214"/>
      <c r="D256" s="117" t="s">
        <v>453</v>
      </c>
      <c r="E256" s="117" t="s">
        <v>454</v>
      </c>
      <c r="F256" s="214"/>
      <c r="G256" s="214"/>
      <c r="H256" s="222"/>
      <c r="I256" s="214"/>
      <c r="J256" s="354"/>
      <c r="K256" s="353"/>
      <c r="L256" s="353"/>
      <c r="M256" s="352"/>
      <c r="N256" s="350"/>
      <c r="O256" s="348"/>
      <c r="P256" s="348"/>
      <c r="Q256" s="348"/>
      <c r="R256" s="348"/>
    </row>
    <row r="257" spans="1:18" s="99" customFormat="1" ht="123" customHeight="1" x14ac:dyDescent="0.2">
      <c r="A257" s="181" t="s">
        <v>156</v>
      </c>
      <c r="B257" s="117" t="s">
        <v>157</v>
      </c>
      <c r="C257" s="93" t="s">
        <v>158</v>
      </c>
      <c r="D257" s="117" t="s">
        <v>270</v>
      </c>
      <c r="E257" s="117" t="s">
        <v>271</v>
      </c>
      <c r="F257" s="117" t="s">
        <v>46</v>
      </c>
      <c r="G257" s="117" t="s">
        <v>42</v>
      </c>
      <c r="H257" s="222"/>
      <c r="I257" s="117" t="s">
        <v>42</v>
      </c>
      <c r="J257" s="174">
        <v>4</v>
      </c>
      <c r="K257" s="111" t="s">
        <v>530</v>
      </c>
      <c r="L257" s="111" t="s">
        <v>51</v>
      </c>
      <c r="M257" s="112" t="s">
        <v>551</v>
      </c>
      <c r="N257" s="108" t="s">
        <v>298</v>
      </c>
      <c r="O257" s="109">
        <v>7196938.79</v>
      </c>
      <c r="P257" s="109">
        <v>8178772.2599999998</v>
      </c>
      <c r="Q257" s="109">
        <v>7280191.8499999996</v>
      </c>
      <c r="R257" s="109">
        <v>6958443.8200000003</v>
      </c>
    </row>
    <row r="258" spans="1:18" s="99" customFormat="1" ht="117.75" customHeight="1" x14ac:dyDescent="0.2">
      <c r="A258" s="117" t="s">
        <v>159</v>
      </c>
      <c r="B258" s="117" t="s">
        <v>160</v>
      </c>
      <c r="C258" s="117" t="s">
        <v>161</v>
      </c>
      <c r="D258" s="175" t="s">
        <v>457</v>
      </c>
      <c r="E258" s="176" t="s">
        <v>458</v>
      </c>
      <c r="F258" s="117" t="s">
        <v>472</v>
      </c>
      <c r="G258" s="117" t="s">
        <v>42</v>
      </c>
      <c r="H258" s="222"/>
      <c r="I258" s="117" t="s">
        <v>42</v>
      </c>
      <c r="J258" s="117" t="s">
        <v>6</v>
      </c>
      <c r="K258" s="88" t="s">
        <v>528</v>
      </c>
      <c r="L258" s="88" t="s">
        <v>152</v>
      </c>
      <c r="M258" s="72" t="s">
        <v>552</v>
      </c>
      <c r="N258" s="98" t="s">
        <v>297</v>
      </c>
      <c r="O258" s="36">
        <v>5811573.0499999998</v>
      </c>
      <c r="P258" s="36">
        <v>5640300</v>
      </c>
      <c r="Q258" s="36">
        <v>5003875</v>
      </c>
      <c r="R258" s="36">
        <v>4879000</v>
      </c>
    </row>
    <row r="259" spans="1:18" ht="96.2" customHeight="1" x14ac:dyDescent="0.2">
      <c r="A259" s="177" t="s">
        <v>162</v>
      </c>
      <c r="B259" s="162" t="s">
        <v>163</v>
      </c>
      <c r="C259" s="162" t="s">
        <v>164</v>
      </c>
      <c r="D259" s="50"/>
      <c r="E259" s="50"/>
      <c r="F259" s="162" t="s">
        <v>0</v>
      </c>
      <c r="G259" s="162" t="s">
        <v>0</v>
      </c>
      <c r="H259" s="222"/>
      <c r="I259" s="162" t="s">
        <v>0</v>
      </c>
      <c r="J259" s="162" t="s">
        <v>0</v>
      </c>
      <c r="K259" s="163"/>
      <c r="L259" s="163"/>
      <c r="M259" s="173"/>
      <c r="N259" s="22"/>
      <c r="O259" s="139">
        <f>O260+O270</f>
        <v>21765652.660000004</v>
      </c>
      <c r="P259" s="139">
        <f>P260+P270</f>
        <v>22019295.370000001</v>
      </c>
      <c r="Q259" s="139">
        <f>Q260+Q270</f>
        <v>22192623.82</v>
      </c>
      <c r="R259" s="139">
        <f>R260+R270</f>
        <v>22231395.27</v>
      </c>
    </row>
    <row r="260" spans="1:18" ht="36" customHeight="1" x14ac:dyDescent="0.2">
      <c r="A260" s="178" t="s">
        <v>165</v>
      </c>
      <c r="B260" s="162" t="s">
        <v>166</v>
      </c>
      <c r="C260" s="162" t="s">
        <v>167</v>
      </c>
      <c r="D260" s="162" t="s">
        <v>0</v>
      </c>
      <c r="E260" s="162" t="s">
        <v>0</v>
      </c>
      <c r="F260" s="162" t="s">
        <v>0</v>
      </c>
      <c r="G260" s="162" t="s">
        <v>0</v>
      </c>
      <c r="H260" s="222"/>
      <c r="I260" s="162" t="s">
        <v>0</v>
      </c>
      <c r="J260" s="162" t="s">
        <v>168</v>
      </c>
      <c r="K260" s="163"/>
      <c r="L260" s="163"/>
      <c r="M260" s="173"/>
      <c r="N260" s="22"/>
      <c r="O260" s="137">
        <f>O261+O263+O264+O269</f>
        <v>699292</v>
      </c>
      <c r="P260" s="137">
        <f>P261+P263+P264+P269</f>
        <v>825073</v>
      </c>
      <c r="Q260" s="137">
        <f>Q261+Q263+Q264+Q269</f>
        <v>972673</v>
      </c>
      <c r="R260" s="137">
        <f>R261+R263+R264+R269</f>
        <v>930416</v>
      </c>
    </row>
    <row r="261" spans="1:18" s="99" customFormat="1" ht="41.25" hidden="1" customHeight="1" x14ac:dyDescent="0.2">
      <c r="A261" s="334" t="s">
        <v>169</v>
      </c>
      <c r="B261" s="91" t="s">
        <v>170</v>
      </c>
      <c r="C261" s="250" t="s">
        <v>171</v>
      </c>
      <c r="D261" s="91" t="s">
        <v>270</v>
      </c>
      <c r="E261" s="91" t="s">
        <v>272</v>
      </c>
      <c r="F261" s="219" t="s">
        <v>460</v>
      </c>
      <c r="G261" s="219" t="s">
        <v>42</v>
      </c>
      <c r="H261" s="219"/>
      <c r="I261" s="219" t="s">
        <v>42</v>
      </c>
      <c r="J261" s="219" t="s">
        <v>168</v>
      </c>
      <c r="K261" s="224"/>
      <c r="L261" s="224"/>
      <c r="M261" s="223"/>
      <c r="N261" s="223"/>
      <c r="O261" s="236"/>
      <c r="P261" s="236"/>
      <c r="Q261" s="236"/>
      <c r="R261" s="236"/>
    </row>
    <row r="262" spans="1:18" s="102" customFormat="1" ht="180.75" hidden="1" customHeight="1" x14ac:dyDescent="0.2">
      <c r="A262" s="319" t="s">
        <v>0</v>
      </c>
      <c r="B262" s="94" t="s">
        <v>170</v>
      </c>
      <c r="C262" s="310" t="s">
        <v>0</v>
      </c>
      <c r="D262" s="83" t="s">
        <v>459</v>
      </c>
      <c r="E262" s="83" t="s">
        <v>42</v>
      </c>
      <c r="F262" s="232"/>
      <c r="G262" s="232"/>
      <c r="H262" s="232"/>
      <c r="I262" s="232"/>
      <c r="J262" s="232"/>
      <c r="K262" s="225"/>
      <c r="L262" s="225"/>
      <c r="M262" s="225"/>
      <c r="N262" s="225"/>
      <c r="O262" s="237"/>
      <c r="P262" s="237"/>
      <c r="Q262" s="237"/>
      <c r="R262" s="237"/>
    </row>
    <row r="263" spans="1:18" s="7" customFormat="1" ht="30" customHeight="1" x14ac:dyDescent="0.2">
      <c r="A263" s="5" t="s">
        <v>172</v>
      </c>
      <c r="B263" s="6" t="s">
        <v>173</v>
      </c>
      <c r="C263" s="6" t="s">
        <v>174</v>
      </c>
      <c r="D263" s="6" t="s">
        <v>175</v>
      </c>
      <c r="E263" s="6" t="s">
        <v>42</v>
      </c>
      <c r="F263" s="6" t="s">
        <v>461</v>
      </c>
      <c r="G263" s="6" t="s">
        <v>42</v>
      </c>
      <c r="H263" s="117"/>
      <c r="I263" s="6" t="s">
        <v>0</v>
      </c>
      <c r="J263" s="6" t="s">
        <v>168</v>
      </c>
      <c r="K263" s="32" t="s">
        <v>528</v>
      </c>
      <c r="L263" s="32" t="s">
        <v>176</v>
      </c>
      <c r="M263" s="32" t="s">
        <v>553</v>
      </c>
      <c r="N263" s="23" t="s">
        <v>286</v>
      </c>
      <c r="O263" s="27">
        <v>8400</v>
      </c>
      <c r="P263" s="27">
        <v>9843</v>
      </c>
      <c r="Q263" s="27">
        <v>82885</v>
      </c>
      <c r="R263" s="27">
        <v>9407</v>
      </c>
    </row>
    <row r="264" spans="1:18" s="99" customFormat="1" ht="30" customHeight="1" x14ac:dyDescent="0.2">
      <c r="A264" s="319" t="s">
        <v>177</v>
      </c>
      <c r="B264" s="218" t="s">
        <v>178</v>
      </c>
      <c r="C264" s="310" t="s">
        <v>179</v>
      </c>
      <c r="D264" s="218" t="s">
        <v>270</v>
      </c>
      <c r="E264" s="249" t="s">
        <v>42</v>
      </c>
      <c r="F264" s="218" t="s">
        <v>447</v>
      </c>
      <c r="G264" s="218" t="s">
        <v>42</v>
      </c>
      <c r="H264" s="218" t="s">
        <v>607</v>
      </c>
      <c r="I264" s="218" t="s">
        <v>42</v>
      </c>
      <c r="J264" s="230" t="s">
        <v>168</v>
      </c>
      <c r="K264" s="88" t="s">
        <v>528</v>
      </c>
      <c r="L264" s="88" t="s">
        <v>181</v>
      </c>
      <c r="M264" s="88" t="s">
        <v>416</v>
      </c>
      <c r="N264" s="98" t="s">
        <v>289</v>
      </c>
      <c r="O264" s="100">
        <f>O265+O267+O268+O266</f>
        <v>690892</v>
      </c>
      <c r="P264" s="100">
        <f>P265+P267+P268</f>
        <v>815230</v>
      </c>
      <c r="Q264" s="100">
        <f t="shared" ref="Q264:R264" si="18">Q265+Q267+Q268</f>
        <v>889788</v>
      </c>
      <c r="R264" s="100">
        <f t="shared" si="18"/>
        <v>921009</v>
      </c>
    </row>
    <row r="265" spans="1:18" s="99" customFormat="1" ht="30" customHeight="1" x14ac:dyDescent="0.2">
      <c r="A265" s="319"/>
      <c r="B265" s="219"/>
      <c r="C265" s="310"/>
      <c r="D265" s="232"/>
      <c r="E265" s="250"/>
      <c r="F265" s="219"/>
      <c r="G265" s="219"/>
      <c r="H265" s="219"/>
      <c r="I265" s="219"/>
      <c r="J265" s="219"/>
      <c r="K265" s="88" t="s">
        <v>528</v>
      </c>
      <c r="L265" s="88" t="s">
        <v>181</v>
      </c>
      <c r="M265" s="88" t="s">
        <v>416</v>
      </c>
      <c r="N265" s="35" t="s">
        <v>28</v>
      </c>
      <c r="O265" s="36">
        <v>528190.96</v>
      </c>
      <c r="P265" s="36">
        <v>606651</v>
      </c>
      <c r="Q265" s="36">
        <v>633027</v>
      </c>
      <c r="R265" s="36">
        <v>644270</v>
      </c>
    </row>
    <row r="266" spans="1:18" s="99" customFormat="1" ht="30" customHeight="1" x14ac:dyDescent="0.2">
      <c r="A266" s="319"/>
      <c r="B266" s="219"/>
      <c r="C266" s="310"/>
      <c r="D266" s="91"/>
      <c r="E266" s="158"/>
      <c r="F266" s="219"/>
      <c r="G266" s="219"/>
      <c r="H266" s="219"/>
      <c r="I266" s="219"/>
      <c r="J266" s="219"/>
      <c r="K266" s="88" t="s">
        <v>528</v>
      </c>
      <c r="L266" s="88" t="s">
        <v>181</v>
      </c>
      <c r="M266" s="88" t="s">
        <v>416</v>
      </c>
      <c r="N266" s="35" t="s">
        <v>29</v>
      </c>
      <c r="O266" s="36">
        <v>1112</v>
      </c>
      <c r="P266" s="36"/>
      <c r="Q266" s="36"/>
      <c r="R266" s="36"/>
    </row>
    <row r="267" spans="1:18" s="99" customFormat="1" ht="30" customHeight="1" x14ac:dyDescent="0.2">
      <c r="A267" s="319"/>
      <c r="B267" s="219"/>
      <c r="C267" s="310"/>
      <c r="D267" s="158"/>
      <c r="E267" s="91"/>
      <c r="F267" s="219"/>
      <c r="G267" s="219"/>
      <c r="H267" s="219"/>
      <c r="I267" s="219"/>
      <c r="J267" s="219"/>
      <c r="K267" s="88" t="s">
        <v>528</v>
      </c>
      <c r="L267" s="88" t="s">
        <v>181</v>
      </c>
      <c r="M267" s="88" t="s">
        <v>416</v>
      </c>
      <c r="N267" s="35" t="s">
        <v>316</v>
      </c>
      <c r="O267" s="36">
        <v>155587.67000000001</v>
      </c>
      <c r="P267" s="36">
        <v>179837</v>
      </c>
      <c r="Q267" s="36">
        <v>187852</v>
      </c>
      <c r="R267" s="36">
        <v>191247</v>
      </c>
    </row>
    <row r="268" spans="1:18" s="102" customFormat="1" ht="34.5" customHeight="1" x14ac:dyDescent="0.2">
      <c r="A268" s="319" t="s">
        <v>0</v>
      </c>
      <c r="B268" s="232"/>
      <c r="C268" s="310" t="s">
        <v>0</v>
      </c>
      <c r="D268" s="83" t="s">
        <v>180</v>
      </c>
      <c r="E268" s="95" t="s">
        <v>42</v>
      </c>
      <c r="F268" s="232"/>
      <c r="G268" s="232"/>
      <c r="H268" s="219"/>
      <c r="I268" s="232"/>
      <c r="J268" s="232"/>
      <c r="K268" s="88" t="s">
        <v>528</v>
      </c>
      <c r="L268" s="88" t="s">
        <v>181</v>
      </c>
      <c r="M268" s="88" t="s">
        <v>416</v>
      </c>
      <c r="N268" s="20" t="s">
        <v>286</v>
      </c>
      <c r="O268" s="101">
        <v>6001.37</v>
      </c>
      <c r="P268" s="101">
        <v>28742</v>
      </c>
      <c r="Q268" s="101">
        <v>68909</v>
      </c>
      <c r="R268" s="101">
        <v>85492</v>
      </c>
    </row>
    <row r="269" spans="1:18" s="7" customFormat="1" ht="102" hidden="1" customHeight="1" x14ac:dyDescent="0.2">
      <c r="A269" s="138"/>
      <c r="B269" s="6"/>
      <c r="C269" s="1"/>
      <c r="D269" s="6"/>
      <c r="E269" s="6"/>
      <c r="F269" s="6"/>
      <c r="G269" s="29"/>
      <c r="H269" s="117"/>
      <c r="I269" s="84"/>
      <c r="J269" s="6"/>
      <c r="K269" s="23"/>
      <c r="L269" s="23"/>
      <c r="M269" s="23"/>
      <c r="N269" s="23"/>
      <c r="O269" s="27"/>
      <c r="P269" s="27"/>
      <c r="Q269" s="27"/>
      <c r="R269" s="27"/>
    </row>
    <row r="270" spans="1:18" ht="40.5" customHeight="1" x14ac:dyDescent="0.2">
      <c r="A270" s="14" t="s">
        <v>185</v>
      </c>
      <c r="B270" s="1" t="s">
        <v>186</v>
      </c>
      <c r="C270" s="1" t="s">
        <v>187</v>
      </c>
      <c r="D270" s="1" t="s">
        <v>0</v>
      </c>
      <c r="E270" s="1" t="s">
        <v>0</v>
      </c>
      <c r="F270" s="1" t="s">
        <v>0</v>
      </c>
      <c r="G270" s="1" t="s">
        <v>0</v>
      </c>
      <c r="H270" s="123"/>
      <c r="I270" s="1" t="s">
        <v>0</v>
      </c>
      <c r="J270" s="1" t="s">
        <v>0</v>
      </c>
      <c r="K270" s="22"/>
      <c r="L270" s="22"/>
      <c r="M270" s="22"/>
      <c r="N270" s="22"/>
      <c r="O270" s="144">
        <f>O271+O277+O290+O291+O292+O300+O301+O302+O304</f>
        <v>21066360.660000004</v>
      </c>
      <c r="P270" s="144">
        <f>P271+P277+P290+P291+P292+P300+P301+P302+P304+P303</f>
        <v>21194222.370000001</v>
      </c>
      <c r="Q270" s="144">
        <f>Q271+Q277+Q290+Q291+Q292+Q300+Q301+Q302+Q304</f>
        <v>21219950.82</v>
      </c>
      <c r="R270" s="144">
        <f>R271+R277+R290+R291+R292+R300+R301+R302+R304</f>
        <v>21300979.27</v>
      </c>
    </row>
    <row r="271" spans="1:18" s="99" customFormat="1" ht="22.5" customHeight="1" x14ac:dyDescent="0.2">
      <c r="A271" s="218" t="s">
        <v>188</v>
      </c>
      <c r="B271" s="218" t="s">
        <v>189</v>
      </c>
      <c r="C271" s="218" t="s">
        <v>190</v>
      </c>
      <c r="D271" s="218" t="s">
        <v>270</v>
      </c>
      <c r="E271" s="218" t="s">
        <v>272</v>
      </c>
      <c r="G271" s="83"/>
      <c r="H271" s="218" t="s">
        <v>607</v>
      </c>
      <c r="I271" s="218" t="s">
        <v>42</v>
      </c>
      <c r="J271" s="83" t="s">
        <v>6</v>
      </c>
      <c r="K271" s="120" t="s">
        <v>289</v>
      </c>
      <c r="L271" s="120" t="s">
        <v>306</v>
      </c>
      <c r="M271" s="120" t="s">
        <v>289</v>
      </c>
      <c r="N271" s="121" t="s">
        <v>289</v>
      </c>
      <c r="O271" s="109">
        <f>SUM(O272:O276)</f>
        <v>2003165.27</v>
      </c>
      <c r="P271" s="109">
        <f>SUM(P272:P276)</f>
        <v>2142863</v>
      </c>
      <c r="Q271" s="109">
        <f>SUM(Q272:Q276)</f>
        <v>2164292</v>
      </c>
      <c r="R271" s="109">
        <f>SUM(R272:R276)</f>
        <v>2185937</v>
      </c>
    </row>
    <row r="272" spans="1:18" s="99" customFormat="1" ht="56.25" customHeight="1" x14ac:dyDescent="0.2">
      <c r="A272" s="219"/>
      <c r="B272" s="219"/>
      <c r="C272" s="219"/>
      <c r="D272" s="219"/>
      <c r="E272" s="219"/>
      <c r="F272" s="90" t="s">
        <v>462</v>
      </c>
      <c r="G272" s="90" t="s">
        <v>42</v>
      </c>
      <c r="H272" s="219"/>
      <c r="I272" s="219"/>
      <c r="J272" s="82">
        <v>1</v>
      </c>
      <c r="K272" s="165" t="s">
        <v>528</v>
      </c>
      <c r="L272" s="88" t="s">
        <v>127</v>
      </c>
      <c r="M272" s="88" t="s">
        <v>572</v>
      </c>
      <c r="N272" s="98" t="s">
        <v>28</v>
      </c>
      <c r="O272" s="36">
        <v>391578.33</v>
      </c>
      <c r="P272" s="36">
        <v>416384</v>
      </c>
      <c r="Q272" s="36">
        <v>420548</v>
      </c>
      <c r="R272" s="36">
        <v>424754</v>
      </c>
    </row>
    <row r="273" spans="1:18" s="99" customFormat="1" ht="39" customHeight="1" x14ac:dyDescent="0.2">
      <c r="A273" s="219"/>
      <c r="B273" s="219"/>
      <c r="C273" s="219"/>
      <c r="D273" s="219"/>
      <c r="E273" s="219"/>
      <c r="F273" s="218" t="s">
        <v>464</v>
      </c>
      <c r="G273" s="218" t="s">
        <v>42</v>
      </c>
      <c r="H273" s="219"/>
      <c r="I273" s="219"/>
      <c r="J273" s="82">
        <v>1</v>
      </c>
      <c r="K273" s="165" t="s">
        <v>528</v>
      </c>
      <c r="L273" s="88" t="s">
        <v>127</v>
      </c>
      <c r="M273" s="88" t="s">
        <v>573</v>
      </c>
      <c r="N273" s="98" t="s">
        <v>28</v>
      </c>
      <c r="O273" s="36">
        <v>159327.56</v>
      </c>
      <c r="P273" s="36">
        <v>170206</v>
      </c>
      <c r="Q273" s="36">
        <v>171909</v>
      </c>
      <c r="R273" s="36">
        <v>173629</v>
      </c>
    </row>
    <row r="274" spans="1:18" s="99" customFormat="1" ht="39" customHeight="1" x14ac:dyDescent="0.2">
      <c r="A274" s="219"/>
      <c r="B274" s="219"/>
      <c r="C274" s="219"/>
      <c r="D274" s="219"/>
      <c r="E274" s="219"/>
      <c r="F274" s="232"/>
      <c r="G274" s="232"/>
      <c r="H274" s="219"/>
      <c r="I274" s="219"/>
      <c r="J274" s="82"/>
      <c r="K274" s="165" t="s">
        <v>528</v>
      </c>
      <c r="L274" s="88" t="s">
        <v>127</v>
      </c>
      <c r="M274" s="88" t="s">
        <v>578</v>
      </c>
      <c r="N274" s="98" t="s">
        <v>28</v>
      </c>
      <c r="O274" s="36">
        <v>33117.660000000003</v>
      </c>
      <c r="P274" s="36">
        <v>35775</v>
      </c>
      <c r="Q274" s="36">
        <v>36132</v>
      </c>
      <c r="R274" s="36">
        <v>36493</v>
      </c>
    </row>
    <row r="275" spans="1:18" s="99" customFormat="1" ht="44.25" customHeight="1" x14ac:dyDescent="0.2">
      <c r="A275" s="219"/>
      <c r="B275" s="219"/>
      <c r="C275" s="219"/>
      <c r="D275" s="219"/>
      <c r="E275" s="219"/>
      <c r="F275" s="90" t="s">
        <v>465</v>
      </c>
      <c r="G275" s="90" t="s">
        <v>42</v>
      </c>
      <c r="H275" s="219"/>
      <c r="I275" s="219"/>
      <c r="J275" s="82">
        <v>1</v>
      </c>
      <c r="K275" s="165" t="s">
        <v>528</v>
      </c>
      <c r="L275" s="88" t="s">
        <v>127</v>
      </c>
      <c r="M275" s="88" t="s">
        <v>574</v>
      </c>
      <c r="N275" s="98" t="s">
        <v>28</v>
      </c>
      <c r="O275" s="36">
        <v>592475.04</v>
      </c>
      <c r="P275" s="36">
        <v>641465</v>
      </c>
      <c r="Q275" s="36">
        <v>647879</v>
      </c>
      <c r="R275" s="36">
        <v>654358</v>
      </c>
    </row>
    <row r="276" spans="1:18" s="99" customFormat="1" ht="37.5" customHeight="1" x14ac:dyDescent="0.2">
      <c r="A276" s="219"/>
      <c r="B276" s="219"/>
      <c r="C276" s="219"/>
      <c r="D276" s="219"/>
      <c r="E276" s="219"/>
      <c r="F276" s="90" t="s">
        <v>463</v>
      </c>
      <c r="G276" s="90" t="s">
        <v>42</v>
      </c>
      <c r="H276" s="219"/>
      <c r="I276" s="219"/>
      <c r="J276" s="82">
        <v>1</v>
      </c>
      <c r="K276" s="88" t="s">
        <v>528</v>
      </c>
      <c r="L276" s="88" t="s">
        <v>127</v>
      </c>
      <c r="M276" s="88" t="s">
        <v>364</v>
      </c>
      <c r="N276" s="98" t="s">
        <v>28</v>
      </c>
      <c r="O276" s="36">
        <v>826666.68</v>
      </c>
      <c r="P276" s="103">
        <v>879033</v>
      </c>
      <c r="Q276" s="103">
        <v>887824</v>
      </c>
      <c r="R276" s="103">
        <v>896703</v>
      </c>
    </row>
    <row r="277" spans="1:18" s="99" customFormat="1" ht="22.5" customHeight="1" x14ac:dyDescent="0.2">
      <c r="A277" s="214" t="s">
        <v>191</v>
      </c>
      <c r="B277" s="214" t="s">
        <v>192</v>
      </c>
      <c r="C277" s="214" t="s">
        <v>193</v>
      </c>
      <c r="D277" s="214" t="s">
        <v>270</v>
      </c>
      <c r="E277" s="214" t="s">
        <v>272</v>
      </c>
      <c r="F277" s="254" t="s">
        <v>462</v>
      </c>
      <c r="G277" s="117"/>
      <c r="H277" s="117" t="s">
        <v>0</v>
      </c>
      <c r="I277" s="117" t="s">
        <v>0</v>
      </c>
      <c r="J277" s="124">
        <v>1</v>
      </c>
      <c r="K277" s="111" t="s">
        <v>289</v>
      </c>
      <c r="L277" s="111" t="s">
        <v>306</v>
      </c>
      <c r="M277" s="111" t="s">
        <v>289</v>
      </c>
      <c r="N277" s="111" t="s">
        <v>289</v>
      </c>
      <c r="O277" s="125">
        <f>SUM(O278:O289)</f>
        <v>1026133.9199999999</v>
      </c>
      <c r="P277" s="125">
        <f>SUM(P278:P289)</f>
        <v>1128204</v>
      </c>
      <c r="Q277" s="125">
        <f t="shared" ref="Q277:R277" si="19">SUM(Q278:Q289)</f>
        <v>1106775</v>
      </c>
      <c r="R277" s="125">
        <f t="shared" si="19"/>
        <v>1084930</v>
      </c>
    </row>
    <row r="278" spans="1:18" s="99" customFormat="1" ht="23.25" customHeight="1" x14ac:dyDescent="0.2">
      <c r="A278" s="214"/>
      <c r="B278" s="214"/>
      <c r="C278" s="214"/>
      <c r="D278" s="214"/>
      <c r="E278" s="214"/>
      <c r="F278" s="255"/>
      <c r="G278" s="214" t="s">
        <v>42</v>
      </c>
      <c r="H278" s="355" t="s">
        <v>607</v>
      </c>
      <c r="I278" s="254" t="s">
        <v>42</v>
      </c>
      <c r="J278" s="117">
        <v>1</v>
      </c>
      <c r="K278" s="165" t="s">
        <v>528</v>
      </c>
      <c r="L278" s="88" t="s">
        <v>127</v>
      </c>
      <c r="M278" s="88" t="s">
        <v>572</v>
      </c>
      <c r="N278" s="88" t="s">
        <v>316</v>
      </c>
      <c r="O278" s="106">
        <v>117048.66</v>
      </c>
      <c r="P278" s="105">
        <v>124540</v>
      </c>
      <c r="Q278" s="105">
        <v>125798</v>
      </c>
      <c r="R278" s="105">
        <v>127068</v>
      </c>
    </row>
    <row r="279" spans="1:18" s="99" customFormat="1" ht="23.25" customHeight="1" x14ac:dyDescent="0.2">
      <c r="A279" s="214"/>
      <c r="B279" s="214"/>
      <c r="C279" s="214"/>
      <c r="D279" s="214"/>
      <c r="E279" s="214"/>
      <c r="F279" s="255"/>
      <c r="G279" s="214"/>
      <c r="H279" s="356"/>
      <c r="I279" s="255"/>
      <c r="J279" s="117">
        <v>1</v>
      </c>
      <c r="K279" s="165" t="s">
        <v>528</v>
      </c>
      <c r="L279" s="88" t="s">
        <v>127</v>
      </c>
      <c r="M279" s="88" t="s">
        <v>572</v>
      </c>
      <c r="N279" s="88" t="s">
        <v>286</v>
      </c>
      <c r="O279" s="106">
        <v>88609.01</v>
      </c>
      <c r="P279" s="105">
        <v>100383</v>
      </c>
      <c r="Q279" s="105">
        <v>94961</v>
      </c>
      <c r="R279" s="105">
        <v>89485</v>
      </c>
    </row>
    <row r="280" spans="1:18" s="99" customFormat="1" ht="33" customHeight="1" x14ac:dyDescent="0.2">
      <c r="A280" s="214"/>
      <c r="B280" s="214"/>
      <c r="C280" s="214"/>
      <c r="D280" s="214"/>
      <c r="E280" s="214"/>
      <c r="F280" s="366"/>
      <c r="G280" s="214"/>
      <c r="H280" s="356"/>
      <c r="I280" s="255"/>
      <c r="J280" s="126">
        <v>1</v>
      </c>
      <c r="K280" s="165" t="s">
        <v>528</v>
      </c>
      <c r="L280" s="88" t="s">
        <v>127</v>
      </c>
      <c r="M280" s="88" t="s">
        <v>575</v>
      </c>
      <c r="N280" s="72" t="s">
        <v>286</v>
      </c>
      <c r="O280" s="106"/>
      <c r="P280" s="105">
        <v>400</v>
      </c>
      <c r="Q280" s="105">
        <v>400</v>
      </c>
      <c r="R280" s="105">
        <v>400</v>
      </c>
    </row>
    <row r="281" spans="1:18" s="99" customFormat="1" ht="33" customHeight="1" x14ac:dyDescent="0.2">
      <c r="A281" s="214"/>
      <c r="B281" s="214"/>
      <c r="C281" s="214"/>
      <c r="D281" s="214"/>
      <c r="E281" s="214"/>
      <c r="F281" s="197"/>
      <c r="G281" s="117"/>
      <c r="H281" s="356"/>
      <c r="I281" s="255"/>
      <c r="J281" s="126">
        <v>1</v>
      </c>
      <c r="K281" s="165"/>
      <c r="L281" s="88"/>
      <c r="M281" s="88"/>
      <c r="N281" s="72"/>
      <c r="O281" s="106"/>
      <c r="P281" s="105"/>
      <c r="Q281" s="105"/>
      <c r="R281" s="105"/>
    </row>
    <row r="282" spans="1:18" s="99" customFormat="1" ht="45.75" customHeight="1" x14ac:dyDescent="0.2">
      <c r="A282" s="214"/>
      <c r="B282" s="214"/>
      <c r="C282" s="214"/>
      <c r="D282" s="214"/>
      <c r="E282" s="214"/>
      <c r="F282" s="339" t="s">
        <v>464</v>
      </c>
      <c r="G282" s="214" t="s">
        <v>42</v>
      </c>
      <c r="H282" s="356"/>
      <c r="I282" s="255"/>
      <c r="J282" s="126">
        <v>1</v>
      </c>
      <c r="K282" s="165" t="s">
        <v>528</v>
      </c>
      <c r="L282" s="88" t="s">
        <v>127</v>
      </c>
      <c r="M282" s="88" t="s">
        <v>576</v>
      </c>
      <c r="N282" s="72" t="s">
        <v>316</v>
      </c>
      <c r="O282" s="106">
        <v>47512.92</v>
      </c>
      <c r="P282" s="105">
        <v>50798</v>
      </c>
      <c r="Q282" s="105">
        <v>51313</v>
      </c>
      <c r="R282" s="105">
        <v>51832</v>
      </c>
    </row>
    <row r="283" spans="1:18" s="99" customFormat="1" ht="61.5" customHeight="1" x14ac:dyDescent="0.2">
      <c r="A283" s="214"/>
      <c r="B283" s="214"/>
      <c r="C283" s="214"/>
      <c r="D283" s="214"/>
      <c r="E283" s="214"/>
      <c r="F283" s="342"/>
      <c r="G283" s="214"/>
      <c r="H283" s="356"/>
      <c r="I283" s="255"/>
      <c r="J283" s="126">
        <v>1</v>
      </c>
      <c r="K283" s="165" t="s">
        <v>528</v>
      </c>
      <c r="L283" s="88" t="s">
        <v>127</v>
      </c>
      <c r="M283" s="88" t="s">
        <v>576</v>
      </c>
      <c r="N283" s="72" t="s">
        <v>286</v>
      </c>
      <c r="O283" s="106">
        <v>91777.52</v>
      </c>
      <c r="P283" s="105">
        <v>99650</v>
      </c>
      <c r="Q283" s="105">
        <v>97432</v>
      </c>
      <c r="R283" s="105">
        <v>95193</v>
      </c>
    </row>
    <row r="284" spans="1:18" s="99" customFormat="1" ht="37.5" customHeight="1" x14ac:dyDescent="0.2">
      <c r="A284" s="214"/>
      <c r="B284" s="214"/>
      <c r="C284" s="214"/>
      <c r="D284" s="214"/>
      <c r="E284" s="214"/>
      <c r="F284" s="339" t="s">
        <v>465</v>
      </c>
      <c r="G284" s="214" t="s">
        <v>42</v>
      </c>
      <c r="H284" s="356"/>
      <c r="I284" s="255"/>
      <c r="J284" s="126">
        <v>1</v>
      </c>
      <c r="K284" s="165" t="s">
        <v>528</v>
      </c>
      <c r="L284" s="88" t="s">
        <v>127</v>
      </c>
      <c r="M284" s="88" t="s">
        <v>574</v>
      </c>
      <c r="N284" s="72" t="s">
        <v>316</v>
      </c>
      <c r="O284" s="106">
        <v>176003.8</v>
      </c>
      <c r="P284" s="105">
        <v>191542</v>
      </c>
      <c r="Q284" s="105">
        <v>193546</v>
      </c>
      <c r="R284" s="105">
        <v>195303</v>
      </c>
    </row>
    <row r="285" spans="1:18" s="99" customFormat="1" ht="42.75" customHeight="1" x14ac:dyDescent="0.2">
      <c r="A285" s="214"/>
      <c r="B285" s="214"/>
      <c r="C285" s="214"/>
      <c r="D285" s="214"/>
      <c r="E285" s="214"/>
      <c r="F285" s="342"/>
      <c r="G285" s="214"/>
      <c r="H285" s="357"/>
      <c r="I285" s="256"/>
      <c r="J285" s="126">
        <v>1</v>
      </c>
      <c r="K285" s="165" t="s">
        <v>528</v>
      </c>
      <c r="L285" s="88" t="s">
        <v>127</v>
      </c>
      <c r="M285" s="88" t="s">
        <v>574</v>
      </c>
      <c r="N285" s="72" t="s">
        <v>286</v>
      </c>
      <c r="O285" s="106">
        <v>127375.16</v>
      </c>
      <c r="P285" s="105">
        <v>128954</v>
      </c>
      <c r="Q285" s="105">
        <v>120536</v>
      </c>
      <c r="R285" s="105">
        <v>112100</v>
      </c>
    </row>
    <row r="286" spans="1:18" s="99" customFormat="1" ht="39.75" customHeight="1" x14ac:dyDescent="0.2">
      <c r="A286" s="214"/>
      <c r="B286" s="214"/>
      <c r="C286" s="214"/>
      <c r="D286" s="214"/>
      <c r="E286" s="214"/>
      <c r="F286" s="339" t="s">
        <v>463</v>
      </c>
      <c r="G286" s="214" t="s">
        <v>42</v>
      </c>
      <c r="H286" s="254" t="s">
        <v>607</v>
      </c>
      <c r="I286" s="254" t="s">
        <v>42</v>
      </c>
      <c r="J286" s="126">
        <v>1</v>
      </c>
      <c r="K286" s="88" t="s">
        <v>528</v>
      </c>
      <c r="L286" s="88" t="s">
        <v>127</v>
      </c>
      <c r="M286" s="88" t="s">
        <v>577</v>
      </c>
      <c r="N286" s="72" t="s">
        <v>316</v>
      </c>
      <c r="O286" s="106">
        <v>245019.49</v>
      </c>
      <c r="P286" s="105">
        <v>263052</v>
      </c>
      <c r="Q286" s="105">
        <v>265707</v>
      </c>
      <c r="R286" s="105">
        <v>268388</v>
      </c>
    </row>
    <row r="287" spans="1:18" s="99" customFormat="1" ht="36" customHeight="1" x14ac:dyDescent="0.2">
      <c r="A287" s="214"/>
      <c r="B287" s="214"/>
      <c r="C287" s="214"/>
      <c r="D287" s="214"/>
      <c r="E287" s="214"/>
      <c r="F287" s="340"/>
      <c r="G287" s="214"/>
      <c r="H287" s="255"/>
      <c r="I287" s="255"/>
      <c r="J287" s="126">
        <v>1</v>
      </c>
      <c r="K287" s="88" t="s">
        <v>528</v>
      </c>
      <c r="L287" s="88" t="s">
        <v>127</v>
      </c>
      <c r="M287" s="88" t="s">
        <v>577</v>
      </c>
      <c r="N287" s="72" t="s">
        <v>286</v>
      </c>
      <c r="O287" s="106">
        <v>122785.83</v>
      </c>
      <c r="P287" s="105">
        <v>140529</v>
      </c>
      <c r="Q287" s="105">
        <v>129083</v>
      </c>
      <c r="R287" s="105">
        <v>117523</v>
      </c>
    </row>
    <row r="288" spans="1:18" s="99" customFormat="1" ht="28.5" customHeight="1" x14ac:dyDescent="0.2">
      <c r="A288" s="214"/>
      <c r="B288" s="214"/>
      <c r="C288" s="214"/>
      <c r="D288" s="214"/>
      <c r="E288" s="214"/>
      <c r="F288" s="340"/>
      <c r="G288" s="214"/>
      <c r="H288" s="255"/>
      <c r="I288" s="255"/>
      <c r="J288" s="126"/>
      <c r="K288" s="88" t="s">
        <v>528</v>
      </c>
      <c r="L288" s="88" t="s">
        <v>127</v>
      </c>
      <c r="M288" s="88" t="s">
        <v>578</v>
      </c>
      <c r="N288" s="72" t="s">
        <v>316</v>
      </c>
      <c r="O288" s="106">
        <v>10001.530000000001</v>
      </c>
      <c r="P288" s="105">
        <v>10804</v>
      </c>
      <c r="Q288" s="105">
        <v>10912</v>
      </c>
      <c r="R288" s="105">
        <v>11021</v>
      </c>
    </row>
    <row r="289" spans="1:18" s="99" customFormat="1" ht="35.25" customHeight="1" x14ac:dyDescent="0.2">
      <c r="A289" s="214"/>
      <c r="B289" s="214"/>
      <c r="C289" s="214"/>
      <c r="D289" s="214"/>
      <c r="E289" s="214"/>
      <c r="F289" s="341"/>
      <c r="G289" s="214"/>
      <c r="H289" s="256"/>
      <c r="I289" s="256"/>
      <c r="J289" s="126">
        <v>1</v>
      </c>
      <c r="K289" s="88" t="s">
        <v>528</v>
      </c>
      <c r="L289" s="88" t="s">
        <v>127</v>
      </c>
      <c r="M289" s="88" t="s">
        <v>578</v>
      </c>
      <c r="N289" s="72" t="s">
        <v>286</v>
      </c>
      <c r="O289" s="106"/>
      <c r="P289" s="105">
        <v>17552</v>
      </c>
      <c r="Q289" s="105">
        <v>17087</v>
      </c>
      <c r="R289" s="105">
        <v>16617</v>
      </c>
    </row>
    <row r="290" spans="1:18" s="99" customFormat="1" ht="67.5" customHeight="1" x14ac:dyDescent="0.2">
      <c r="A290" s="96" t="s">
        <v>194</v>
      </c>
      <c r="B290" s="91" t="s">
        <v>195</v>
      </c>
      <c r="C290" s="91" t="s">
        <v>196</v>
      </c>
      <c r="D290" s="91" t="s">
        <v>270</v>
      </c>
      <c r="E290" s="91" t="s">
        <v>272</v>
      </c>
      <c r="F290" s="91" t="s">
        <v>466</v>
      </c>
      <c r="G290" s="91" t="s">
        <v>42</v>
      </c>
      <c r="H290" s="91"/>
      <c r="I290" s="91" t="s">
        <v>0</v>
      </c>
      <c r="J290" s="115" t="s">
        <v>15</v>
      </c>
      <c r="K290" s="88" t="s">
        <v>528</v>
      </c>
      <c r="L290" s="88" t="s">
        <v>102</v>
      </c>
      <c r="M290" s="88" t="s">
        <v>639</v>
      </c>
      <c r="N290" s="129" t="s">
        <v>296</v>
      </c>
      <c r="O290" s="107">
        <v>9045317.3399999999</v>
      </c>
      <c r="P290" s="105">
        <v>8270959.6200000001</v>
      </c>
      <c r="Q290" s="105">
        <v>8270959.6200000001</v>
      </c>
      <c r="R290" s="105">
        <v>8270959.6200000001</v>
      </c>
    </row>
    <row r="291" spans="1:18" s="99" customFormat="1" ht="126" customHeight="1" x14ac:dyDescent="0.2">
      <c r="A291" s="97" t="s">
        <v>197</v>
      </c>
      <c r="B291" s="83" t="s">
        <v>198</v>
      </c>
      <c r="C291" s="83" t="s">
        <v>199</v>
      </c>
      <c r="D291" s="83" t="s">
        <v>270</v>
      </c>
      <c r="E291" s="83" t="s">
        <v>271</v>
      </c>
      <c r="F291" s="83" t="s">
        <v>481</v>
      </c>
      <c r="G291" s="90" t="s">
        <v>42</v>
      </c>
      <c r="H291" s="254" t="s">
        <v>607</v>
      </c>
      <c r="I291" s="83" t="s">
        <v>42</v>
      </c>
      <c r="J291" s="83" t="s">
        <v>15</v>
      </c>
      <c r="K291" s="87" t="s">
        <v>528</v>
      </c>
      <c r="L291" s="87" t="s">
        <v>102</v>
      </c>
      <c r="M291" s="87" t="s">
        <v>554</v>
      </c>
      <c r="N291" s="86" t="s">
        <v>292</v>
      </c>
      <c r="O291" s="122">
        <v>54300</v>
      </c>
      <c r="P291" s="105">
        <v>68000</v>
      </c>
      <c r="Q291" s="105">
        <v>68000</v>
      </c>
      <c r="R291" s="105">
        <v>68000</v>
      </c>
    </row>
    <row r="292" spans="1:18" s="99" customFormat="1" ht="60" customHeight="1" x14ac:dyDescent="0.2">
      <c r="A292" s="218" t="s">
        <v>200</v>
      </c>
      <c r="B292" s="218" t="s">
        <v>201</v>
      </c>
      <c r="C292" s="218" t="s">
        <v>202</v>
      </c>
      <c r="D292" s="218" t="s">
        <v>270</v>
      </c>
      <c r="E292" s="218" t="s">
        <v>271</v>
      </c>
      <c r="F292" s="230" t="s">
        <v>477</v>
      </c>
      <c r="G292" s="214" t="s">
        <v>42</v>
      </c>
      <c r="H292" s="255"/>
      <c r="I292" s="83" t="s">
        <v>0</v>
      </c>
      <c r="J292" s="130" t="s">
        <v>15</v>
      </c>
      <c r="K292" s="111" t="s">
        <v>289</v>
      </c>
      <c r="L292" s="111" t="s">
        <v>306</v>
      </c>
      <c r="M292" s="111" t="s">
        <v>289</v>
      </c>
      <c r="N292" s="111" t="s">
        <v>289</v>
      </c>
      <c r="O292" s="125">
        <f>SUM(O293:O299)</f>
        <v>5167748</v>
      </c>
      <c r="P292" s="131">
        <f t="shared" ref="P292:R292" si="20">SUM(P293:P299)</f>
        <v>5677052</v>
      </c>
      <c r="Q292" s="131">
        <f t="shared" si="20"/>
        <v>5677052</v>
      </c>
      <c r="R292" s="131">
        <f t="shared" si="20"/>
        <v>5677052</v>
      </c>
    </row>
    <row r="293" spans="1:18" s="99" customFormat="1" ht="24.75" customHeight="1" x14ac:dyDescent="0.2">
      <c r="A293" s="219"/>
      <c r="B293" s="219"/>
      <c r="C293" s="219"/>
      <c r="D293" s="219"/>
      <c r="E293" s="219"/>
      <c r="F293" s="231"/>
      <c r="G293" s="214"/>
      <c r="H293" s="255"/>
      <c r="I293" s="239" t="s">
        <v>42</v>
      </c>
      <c r="J293" s="82"/>
      <c r="K293" s="227" t="s">
        <v>528</v>
      </c>
      <c r="L293" s="88" t="s">
        <v>59</v>
      </c>
      <c r="M293" s="88" t="s">
        <v>662</v>
      </c>
      <c r="N293" s="88" t="s">
        <v>297</v>
      </c>
      <c r="O293" s="106"/>
      <c r="P293" s="105">
        <v>156000</v>
      </c>
      <c r="Q293" s="105">
        <v>156000</v>
      </c>
      <c r="R293" s="105">
        <v>156000</v>
      </c>
    </row>
    <row r="294" spans="1:18" s="99" customFormat="1" ht="30" customHeight="1" x14ac:dyDescent="0.2">
      <c r="A294" s="219"/>
      <c r="B294" s="219"/>
      <c r="C294" s="219"/>
      <c r="D294" s="219"/>
      <c r="E294" s="219"/>
      <c r="F294" s="230" t="s">
        <v>478</v>
      </c>
      <c r="G294" s="214" t="s">
        <v>42</v>
      </c>
      <c r="H294" s="256"/>
      <c r="I294" s="241"/>
      <c r="J294" s="82"/>
      <c r="K294" s="229"/>
      <c r="L294" s="88" t="s">
        <v>307</v>
      </c>
      <c r="M294" s="55" t="s">
        <v>592</v>
      </c>
      <c r="N294" s="55" t="s">
        <v>298</v>
      </c>
      <c r="O294" s="106">
        <v>124200</v>
      </c>
      <c r="P294" s="105">
        <v>147600</v>
      </c>
      <c r="Q294" s="105">
        <v>147600</v>
      </c>
      <c r="R294" s="105">
        <v>147600</v>
      </c>
    </row>
    <row r="295" spans="1:18" s="99" customFormat="1" ht="42.75" customHeight="1" x14ac:dyDescent="0.2">
      <c r="A295" s="219"/>
      <c r="B295" s="219"/>
      <c r="C295" s="219"/>
      <c r="D295" s="219"/>
      <c r="E295" s="219"/>
      <c r="F295" s="231"/>
      <c r="G295" s="214"/>
      <c r="H295" s="253" t="s">
        <v>607</v>
      </c>
      <c r="I295" s="239" t="s">
        <v>42</v>
      </c>
      <c r="J295" s="230"/>
      <c r="K295" s="227" t="s">
        <v>530</v>
      </c>
      <c r="L295" s="88" t="s">
        <v>47</v>
      </c>
      <c r="M295" s="88" t="s">
        <v>532</v>
      </c>
      <c r="N295" s="242" t="s">
        <v>297</v>
      </c>
      <c r="O295" s="105">
        <v>890900</v>
      </c>
      <c r="P295" s="105">
        <v>928800</v>
      </c>
      <c r="Q295" s="105">
        <v>928800</v>
      </c>
      <c r="R295" s="105">
        <v>928800</v>
      </c>
    </row>
    <row r="296" spans="1:18" s="99" customFormat="1" ht="51" customHeight="1" x14ac:dyDescent="0.2">
      <c r="A296" s="219"/>
      <c r="B296" s="219"/>
      <c r="C296" s="219"/>
      <c r="D296" s="219"/>
      <c r="E296" s="219"/>
      <c r="F296" s="287" t="s">
        <v>479</v>
      </c>
      <c r="G296" s="214" t="s">
        <v>42</v>
      </c>
      <c r="H296" s="214"/>
      <c r="I296" s="240"/>
      <c r="J296" s="238"/>
      <c r="K296" s="228"/>
      <c r="L296" s="88" t="s">
        <v>51</v>
      </c>
      <c r="M296" s="88" t="s">
        <v>555</v>
      </c>
      <c r="N296" s="242"/>
      <c r="O296" s="105">
        <v>3060900</v>
      </c>
      <c r="P296" s="105">
        <v>3229200</v>
      </c>
      <c r="Q296" s="105">
        <v>3229200</v>
      </c>
      <c r="R296" s="105">
        <v>3229200</v>
      </c>
    </row>
    <row r="297" spans="1:18" s="99" customFormat="1" ht="51.75" customHeight="1" x14ac:dyDescent="0.2">
      <c r="A297" s="219"/>
      <c r="B297" s="219"/>
      <c r="C297" s="219"/>
      <c r="D297" s="219"/>
      <c r="E297" s="219"/>
      <c r="F297" s="288"/>
      <c r="G297" s="214"/>
      <c r="H297" s="214"/>
      <c r="I297" s="240"/>
      <c r="J297" s="238"/>
      <c r="K297" s="228"/>
      <c r="L297" s="88" t="s">
        <v>59</v>
      </c>
      <c r="M297" s="88" t="s">
        <v>555</v>
      </c>
      <c r="N297" s="242"/>
      <c r="O297" s="105">
        <v>296400</v>
      </c>
      <c r="P297" s="106">
        <v>140400</v>
      </c>
      <c r="Q297" s="106">
        <v>140400</v>
      </c>
      <c r="R297" s="105">
        <v>140400</v>
      </c>
    </row>
    <row r="298" spans="1:18" s="99" customFormat="1" ht="48" customHeight="1" x14ac:dyDescent="0.2">
      <c r="A298" s="219"/>
      <c r="B298" s="219"/>
      <c r="C298" s="219"/>
      <c r="D298" s="219"/>
      <c r="E298" s="219"/>
      <c r="F298" s="230" t="s">
        <v>480</v>
      </c>
      <c r="G298" s="214" t="s">
        <v>42</v>
      </c>
      <c r="H298" s="214"/>
      <c r="I298" s="240"/>
      <c r="J298" s="238"/>
      <c r="K298" s="228"/>
      <c r="L298" s="88" t="s">
        <v>66</v>
      </c>
      <c r="M298" s="88" t="s">
        <v>555</v>
      </c>
      <c r="N298" s="88" t="s">
        <v>297</v>
      </c>
      <c r="O298" s="105">
        <v>69000</v>
      </c>
      <c r="P298" s="105">
        <v>84000</v>
      </c>
      <c r="Q298" s="105">
        <v>84000</v>
      </c>
      <c r="R298" s="105">
        <v>84000</v>
      </c>
    </row>
    <row r="299" spans="1:18" s="99" customFormat="1" ht="40.5" customHeight="1" x14ac:dyDescent="0.2">
      <c r="A299" s="232"/>
      <c r="B299" s="232"/>
      <c r="C299" s="232"/>
      <c r="D299" s="232"/>
      <c r="E299" s="232"/>
      <c r="F299" s="231"/>
      <c r="G299" s="214"/>
      <c r="H299" s="214"/>
      <c r="I299" s="241"/>
      <c r="J299" s="231"/>
      <c r="K299" s="229"/>
      <c r="L299" s="88" t="s">
        <v>102</v>
      </c>
      <c r="M299" s="88" t="s">
        <v>556</v>
      </c>
      <c r="N299" s="88" t="s">
        <v>326</v>
      </c>
      <c r="O299" s="105">
        <v>726348</v>
      </c>
      <c r="P299" s="105">
        <v>991052</v>
      </c>
      <c r="Q299" s="105">
        <v>991052</v>
      </c>
      <c r="R299" s="105">
        <v>991052</v>
      </c>
    </row>
    <row r="300" spans="1:18" s="99" customFormat="1" ht="124.5" customHeight="1" x14ac:dyDescent="0.2">
      <c r="A300" s="292" t="s">
        <v>203</v>
      </c>
      <c r="B300" s="218" t="s">
        <v>204</v>
      </c>
      <c r="C300" s="218" t="s">
        <v>205</v>
      </c>
      <c r="D300" s="218" t="s">
        <v>270</v>
      </c>
      <c r="E300" s="218" t="s">
        <v>271</v>
      </c>
      <c r="F300" s="83" t="s">
        <v>467</v>
      </c>
      <c r="G300" s="91" t="s">
        <v>42</v>
      </c>
      <c r="H300" s="235" t="s">
        <v>607</v>
      </c>
      <c r="I300" s="218" t="s">
        <v>42</v>
      </c>
      <c r="J300" s="218" t="s">
        <v>15</v>
      </c>
      <c r="K300" s="224" t="s">
        <v>528</v>
      </c>
      <c r="L300" s="224" t="s">
        <v>102</v>
      </c>
      <c r="M300" s="224" t="s">
        <v>557</v>
      </c>
      <c r="N300" s="118" t="s">
        <v>295</v>
      </c>
      <c r="O300" s="107">
        <v>3128249.75</v>
      </c>
      <c r="P300" s="105">
        <v>2957777</v>
      </c>
      <c r="Q300" s="105">
        <v>3076382</v>
      </c>
      <c r="R300" s="105">
        <v>3199667</v>
      </c>
    </row>
    <row r="301" spans="1:18" s="99" customFormat="1" ht="163.5" customHeight="1" x14ac:dyDescent="0.2">
      <c r="A301" s="293"/>
      <c r="B301" s="232"/>
      <c r="C301" s="232"/>
      <c r="D301" s="232"/>
      <c r="E301" s="232"/>
      <c r="F301" s="83" t="s">
        <v>468</v>
      </c>
      <c r="G301" s="83" t="s">
        <v>42</v>
      </c>
      <c r="H301" s="232"/>
      <c r="I301" s="232"/>
      <c r="J301" s="232"/>
      <c r="K301" s="225"/>
      <c r="L301" s="225"/>
      <c r="M301" s="225"/>
      <c r="N301" s="35" t="s">
        <v>326</v>
      </c>
      <c r="O301" s="36">
        <v>324185.87</v>
      </c>
      <c r="P301" s="128">
        <v>533009</v>
      </c>
      <c r="Q301" s="128">
        <v>554004</v>
      </c>
      <c r="R301" s="128">
        <v>575819</v>
      </c>
    </row>
    <row r="302" spans="1:18" s="7" customFormat="1" ht="38.25" customHeight="1" x14ac:dyDescent="0.2">
      <c r="A302" s="5" t="s">
        <v>206</v>
      </c>
      <c r="B302" s="33" t="s">
        <v>207</v>
      </c>
      <c r="C302" s="33" t="s">
        <v>208</v>
      </c>
      <c r="D302" s="33" t="s">
        <v>270</v>
      </c>
      <c r="E302" s="33" t="s">
        <v>271</v>
      </c>
      <c r="F302" s="33" t="s">
        <v>463</v>
      </c>
      <c r="G302" s="33" t="s">
        <v>42</v>
      </c>
      <c r="H302" s="33"/>
      <c r="I302" s="33" t="s">
        <v>42</v>
      </c>
      <c r="J302" s="33">
        <v>31</v>
      </c>
      <c r="K302" s="32" t="s">
        <v>528</v>
      </c>
      <c r="L302" s="32" t="s">
        <v>209</v>
      </c>
      <c r="M302" s="32" t="s">
        <v>558</v>
      </c>
      <c r="N302" s="32" t="s">
        <v>286</v>
      </c>
      <c r="O302" s="42">
        <v>49000</v>
      </c>
      <c r="P302" s="42">
        <v>47000</v>
      </c>
      <c r="Q302" s="42">
        <v>47000</v>
      </c>
      <c r="R302" s="42">
        <v>47000</v>
      </c>
    </row>
    <row r="303" spans="1:18" s="7" customFormat="1" ht="38.25" customHeight="1" x14ac:dyDescent="0.2">
      <c r="A303" s="360" t="s">
        <v>210</v>
      </c>
      <c r="B303" s="362" t="s">
        <v>211</v>
      </c>
      <c r="C303" s="362" t="s">
        <v>212</v>
      </c>
      <c r="D303" s="170"/>
      <c r="E303" s="170"/>
      <c r="F303" s="170"/>
      <c r="G303" s="170"/>
      <c r="H303" s="170"/>
      <c r="I303" s="170"/>
      <c r="J303" s="170"/>
      <c r="K303" s="196"/>
      <c r="L303" s="364" t="s">
        <v>213</v>
      </c>
      <c r="M303" s="34" t="s">
        <v>646</v>
      </c>
      <c r="N303" s="34" t="s">
        <v>675</v>
      </c>
      <c r="O303" s="40"/>
      <c r="P303" s="40">
        <v>50000</v>
      </c>
      <c r="Q303" s="40"/>
      <c r="R303" s="40"/>
    </row>
    <row r="304" spans="1:18" s="7" customFormat="1" ht="96.75" customHeight="1" x14ac:dyDescent="0.2">
      <c r="A304" s="361"/>
      <c r="B304" s="363"/>
      <c r="C304" s="363"/>
      <c r="D304" s="50" t="s">
        <v>270</v>
      </c>
      <c r="E304" s="50" t="s">
        <v>271</v>
      </c>
      <c r="F304" s="50" t="s">
        <v>469</v>
      </c>
      <c r="G304" s="50" t="s">
        <v>42</v>
      </c>
      <c r="H304" s="50"/>
      <c r="I304" s="50" t="s">
        <v>42</v>
      </c>
      <c r="J304" s="50">
        <v>53</v>
      </c>
      <c r="K304" s="34" t="s">
        <v>528</v>
      </c>
      <c r="L304" s="365"/>
      <c r="M304" s="34" t="s">
        <v>559</v>
      </c>
      <c r="N304" s="34" t="s">
        <v>286</v>
      </c>
      <c r="O304" s="40">
        <v>268260.51</v>
      </c>
      <c r="P304" s="40">
        <v>319357.75</v>
      </c>
      <c r="Q304" s="40">
        <v>255486.2</v>
      </c>
      <c r="R304" s="40">
        <v>191614.65</v>
      </c>
    </row>
    <row r="305" spans="1:18" ht="48.4" customHeight="1" x14ac:dyDescent="0.2">
      <c r="A305" s="13" t="s">
        <v>214</v>
      </c>
      <c r="B305" s="46" t="s">
        <v>215</v>
      </c>
      <c r="C305" s="46" t="s">
        <v>216</v>
      </c>
      <c r="D305" s="46" t="s">
        <v>0</v>
      </c>
      <c r="E305" s="46" t="s">
        <v>0</v>
      </c>
      <c r="F305" s="46" t="s">
        <v>0</v>
      </c>
      <c r="G305" s="46" t="s">
        <v>0</v>
      </c>
      <c r="H305" s="46" t="s">
        <v>0</v>
      </c>
      <c r="I305" s="46" t="s">
        <v>0</v>
      </c>
      <c r="J305" s="46" t="s">
        <v>0</v>
      </c>
      <c r="K305" s="210"/>
      <c r="L305" s="210"/>
      <c r="M305" s="210"/>
      <c r="N305" s="210"/>
      <c r="O305" s="211">
        <f>O306+O308+O310</f>
        <v>195621711</v>
      </c>
      <c r="P305" s="211">
        <f t="shared" ref="P305:R305" si="21">P306+P308+P310</f>
        <v>207972188</v>
      </c>
      <c r="Q305" s="211">
        <f t="shared" si="21"/>
        <v>207972188</v>
      </c>
      <c r="R305" s="211">
        <f t="shared" si="21"/>
        <v>207972188</v>
      </c>
    </row>
    <row r="306" spans="1:18" s="7" customFormat="1" ht="64.5" customHeight="1" x14ac:dyDescent="0.2">
      <c r="A306" s="318" t="s">
        <v>217</v>
      </c>
      <c r="B306" s="6" t="s">
        <v>218</v>
      </c>
      <c r="C306" s="278" t="s">
        <v>219</v>
      </c>
      <c r="D306" s="6" t="s">
        <v>270</v>
      </c>
      <c r="E306" s="6" t="s">
        <v>271</v>
      </c>
      <c r="F306" s="6" t="s">
        <v>46</v>
      </c>
      <c r="G306" s="6" t="s">
        <v>42</v>
      </c>
      <c r="H306" s="235" t="s">
        <v>607</v>
      </c>
      <c r="I306" s="212" t="s">
        <v>42</v>
      </c>
      <c r="J306" s="212" t="s">
        <v>11</v>
      </c>
      <c r="K306" s="251" t="s">
        <v>530</v>
      </c>
      <c r="L306" s="251" t="s">
        <v>51</v>
      </c>
      <c r="M306" s="251" t="s">
        <v>560</v>
      </c>
      <c r="N306" s="251" t="s">
        <v>297</v>
      </c>
      <c r="O306" s="243">
        <v>75175584</v>
      </c>
      <c r="P306" s="243">
        <v>113163573.59999999</v>
      </c>
      <c r="Q306" s="243">
        <v>113163573.59999999</v>
      </c>
      <c r="R306" s="243">
        <v>113163573.59999999</v>
      </c>
    </row>
    <row r="307" spans="1:18" ht="39" customHeight="1" x14ac:dyDescent="0.2">
      <c r="A307" s="318" t="s">
        <v>0</v>
      </c>
      <c r="B307" s="1" t="s">
        <v>218</v>
      </c>
      <c r="C307" s="278" t="s">
        <v>0</v>
      </c>
      <c r="D307" s="11" t="s">
        <v>483</v>
      </c>
      <c r="E307" s="1" t="s">
        <v>42</v>
      </c>
      <c r="F307" s="11" t="s">
        <v>484</v>
      </c>
      <c r="G307" s="11" t="s">
        <v>485</v>
      </c>
      <c r="H307" s="232"/>
      <c r="I307" s="213"/>
      <c r="J307" s="213"/>
      <c r="K307" s="252"/>
      <c r="L307" s="252"/>
      <c r="M307" s="252"/>
      <c r="N307" s="252"/>
      <c r="O307" s="244"/>
      <c r="P307" s="244"/>
      <c r="Q307" s="244"/>
      <c r="R307" s="244"/>
    </row>
    <row r="308" spans="1:18" s="7" customFormat="1" ht="84" customHeight="1" x14ac:dyDescent="0.2">
      <c r="A308" s="318" t="s">
        <v>220</v>
      </c>
      <c r="B308" s="6" t="s">
        <v>221</v>
      </c>
      <c r="C308" s="278" t="s">
        <v>222</v>
      </c>
      <c r="D308" s="6" t="s">
        <v>270</v>
      </c>
      <c r="E308" s="6" t="s">
        <v>271</v>
      </c>
      <c r="F308" s="212" t="s">
        <v>46</v>
      </c>
      <c r="G308" s="212" t="s">
        <v>42</v>
      </c>
      <c r="H308" s="235" t="s">
        <v>607</v>
      </c>
      <c r="I308" s="212" t="s">
        <v>42</v>
      </c>
      <c r="J308" s="212" t="s">
        <v>11</v>
      </c>
      <c r="K308" s="251" t="s">
        <v>530</v>
      </c>
      <c r="L308" s="251" t="s">
        <v>51</v>
      </c>
      <c r="M308" s="251" t="s">
        <v>560</v>
      </c>
      <c r="N308" s="251" t="s">
        <v>297</v>
      </c>
      <c r="O308" s="243">
        <v>56381688</v>
      </c>
      <c r="P308" s="243">
        <v>37721191.399999999</v>
      </c>
      <c r="Q308" s="243">
        <v>37721191.399999999</v>
      </c>
      <c r="R308" s="243">
        <v>37721191.399999999</v>
      </c>
    </row>
    <row r="309" spans="1:18" ht="192.75" customHeight="1" x14ac:dyDescent="0.2">
      <c r="A309" s="318" t="s">
        <v>0</v>
      </c>
      <c r="B309" s="1" t="s">
        <v>221</v>
      </c>
      <c r="C309" s="278" t="s">
        <v>0</v>
      </c>
      <c r="D309" s="11" t="s">
        <v>432</v>
      </c>
      <c r="E309" s="1" t="s">
        <v>42</v>
      </c>
      <c r="F309" s="213"/>
      <c r="G309" s="213"/>
      <c r="H309" s="232"/>
      <c r="I309" s="213"/>
      <c r="J309" s="213"/>
      <c r="K309" s="252"/>
      <c r="L309" s="252"/>
      <c r="M309" s="252"/>
      <c r="N309" s="252"/>
      <c r="O309" s="244"/>
      <c r="P309" s="244"/>
      <c r="Q309" s="244"/>
      <c r="R309" s="244"/>
    </row>
    <row r="310" spans="1:18" s="7" customFormat="1" ht="66.75" customHeight="1" x14ac:dyDescent="0.2">
      <c r="A310" s="318" t="s">
        <v>223</v>
      </c>
      <c r="B310" s="6" t="s">
        <v>224</v>
      </c>
      <c r="C310" s="278" t="s">
        <v>225</v>
      </c>
      <c r="D310" s="6" t="s">
        <v>270</v>
      </c>
      <c r="E310" s="6" t="s">
        <v>271</v>
      </c>
      <c r="F310" s="287" t="s">
        <v>46</v>
      </c>
      <c r="G310" s="332" t="s">
        <v>42</v>
      </c>
      <c r="H310" s="235" t="s">
        <v>607</v>
      </c>
      <c r="I310" s="212" t="s">
        <v>0</v>
      </c>
      <c r="J310" s="212" t="s">
        <v>11</v>
      </c>
      <c r="K310" s="251" t="s">
        <v>530</v>
      </c>
      <c r="L310" s="251" t="s">
        <v>47</v>
      </c>
      <c r="M310" s="251" t="s">
        <v>561</v>
      </c>
      <c r="N310" s="251" t="s">
        <v>297</v>
      </c>
      <c r="O310" s="243">
        <v>64064439</v>
      </c>
      <c r="P310" s="243">
        <v>57087423</v>
      </c>
      <c r="Q310" s="243">
        <v>57087423</v>
      </c>
      <c r="R310" s="243">
        <v>57087423</v>
      </c>
    </row>
    <row r="311" spans="1:18" ht="222" customHeight="1" x14ac:dyDescent="0.2">
      <c r="A311" s="318" t="s">
        <v>0</v>
      </c>
      <c r="B311" s="1" t="s">
        <v>224</v>
      </c>
      <c r="C311" s="278" t="s">
        <v>0</v>
      </c>
      <c r="D311" s="1" t="s">
        <v>52</v>
      </c>
      <c r="E311" s="1" t="s">
        <v>42</v>
      </c>
      <c r="F311" s="288"/>
      <c r="G311" s="335"/>
      <c r="H311" s="232"/>
      <c r="I311" s="213"/>
      <c r="J311" s="213"/>
      <c r="K311" s="252"/>
      <c r="L311" s="252"/>
      <c r="M311" s="252"/>
      <c r="N311" s="252"/>
      <c r="O311" s="244"/>
      <c r="P311" s="244"/>
      <c r="Q311" s="244"/>
      <c r="R311" s="244"/>
    </row>
    <row r="312" spans="1:18" ht="72.75" customHeight="1" x14ac:dyDescent="0.2">
      <c r="A312" s="16" t="s">
        <v>226</v>
      </c>
      <c r="B312" s="1" t="s">
        <v>227</v>
      </c>
      <c r="C312" s="1" t="s">
        <v>228</v>
      </c>
      <c r="D312" s="1" t="s">
        <v>0</v>
      </c>
      <c r="E312" s="1" t="s">
        <v>0</v>
      </c>
      <c r="F312" s="1" t="s">
        <v>0</v>
      </c>
      <c r="G312" s="1" t="s">
        <v>0</v>
      </c>
      <c r="H312" s="1" t="s">
        <v>0</v>
      </c>
      <c r="I312" s="1" t="s">
        <v>0</v>
      </c>
      <c r="J312" s="1" t="s">
        <v>0</v>
      </c>
      <c r="K312" s="22"/>
      <c r="L312" s="22"/>
      <c r="M312" s="22"/>
      <c r="N312" s="22"/>
      <c r="O312" s="209">
        <f>O313+O314+O318</f>
        <v>8465800</v>
      </c>
      <c r="P312" s="9">
        <f>P313+P314+P318</f>
        <v>11444500</v>
      </c>
      <c r="Q312" s="9">
        <f t="shared" ref="Q312:R312" si="22">Q313+Q314+Q318</f>
        <v>1010500</v>
      </c>
      <c r="R312" s="9">
        <f t="shared" si="22"/>
        <v>1010500</v>
      </c>
    </row>
    <row r="313" spans="1:18" s="7" customFormat="1" ht="36" customHeight="1" x14ac:dyDescent="0.2">
      <c r="A313" s="5" t="s">
        <v>229</v>
      </c>
      <c r="B313" s="6" t="s">
        <v>230</v>
      </c>
      <c r="C313" s="6" t="s">
        <v>231</v>
      </c>
      <c r="D313" s="6" t="s">
        <v>270</v>
      </c>
      <c r="E313" s="6" t="s">
        <v>42</v>
      </c>
      <c r="F313" s="6" t="s">
        <v>487</v>
      </c>
      <c r="G313" s="6" t="s">
        <v>42</v>
      </c>
      <c r="H313" s="235" t="s">
        <v>607</v>
      </c>
      <c r="I313" s="6" t="s">
        <v>0</v>
      </c>
      <c r="J313" s="6" t="s">
        <v>168</v>
      </c>
      <c r="K313" s="23" t="s">
        <v>546</v>
      </c>
      <c r="L313" s="23">
        <v>1401</v>
      </c>
      <c r="M313" s="23" t="s">
        <v>547</v>
      </c>
      <c r="N313" s="23">
        <v>511</v>
      </c>
      <c r="O313" s="27">
        <v>972000</v>
      </c>
      <c r="P313" s="27">
        <v>1010500</v>
      </c>
      <c r="Q313" s="27">
        <v>1010500</v>
      </c>
      <c r="R313" s="27">
        <v>1010500</v>
      </c>
    </row>
    <row r="314" spans="1:18" s="102" customFormat="1" ht="140.25" customHeight="1" x14ac:dyDescent="0.2">
      <c r="A314" s="134" t="s">
        <v>232</v>
      </c>
      <c r="B314" s="94" t="s">
        <v>233</v>
      </c>
      <c r="C314" s="94" t="s">
        <v>234</v>
      </c>
      <c r="D314" s="135" t="s">
        <v>0</v>
      </c>
      <c r="E314" s="135" t="s">
        <v>0</v>
      </c>
      <c r="F314" s="135" t="s">
        <v>0</v>
      </c>
      <c r="G314" s="135" t="s">
        <v>0</v>
      </c>
      <c r="H314" s="232"/>
      <c r="I314" s="94" t="s">
        <v>0</v>
      </c>
      <c r="J314" s="94" t="s">
        <v>168</v>
      </c>
      <c r="K314" s="21"/>
      <c r="L314" s="21"/>
      <c r="M314" s="21"/>
      <c r="N314" s="21"/>
      <c r="O314" s="136">
        <f>O315+O317</f>
        <v>0</v>
      </c>
      <c r="P314" s="136">
        <f t="shared" ref="P314:R314" si="23">P315+P317</f>
        <v>0</v>
      </c>
      <c r="Q314" s="136">
        <f t="shared" si="23"/>
        <v>0</v>
      </c>
      <c r="R314" s="136">
        <f t="shared" si="23"/>
        <v>0</v>
      </c>
    </row>
    <row r="315" spans="1:18" s="102" customFormat="1" ht="70.5" customHeight="1" x14ac:dyDescent="0.2">
      <c r="A315" s="323" t="s">
        <v>235</v>
      </c>
      <c r="B315" s="94" t="s">
        <v>236</v>
      </c>
      <c r="C315" s="311" t="s">
        <v>237</v>
      </c>
      <c r="D315" s="92" t="s">
        <v>497</v>
      </c>
      <c r="E315" s="93" t="s">
        <v>42</v>
      </c>
      <c r="F315" s="245" t="s">
        <v>447</v>
      </c>
      <c r="G315" s="246" t="s">
        <v>42</v>
      </c>
      <c r="H315" s="235" t="s">
        <v>607</v>
      </c>
      <c r="I315" s="247" t="s">
        <v>42</v>
      </c>
      <c r="J315" s="249" t="s">
        <v>168</v>
      </c>
      <c r="K315" s="223"/>
      <c r="L315" s="223"/>
      <c r="M315" s="223"/>
      <c r="N315" s="223"/>
      <c r="O315" s="236"/>
      <c r="P315" s="236"/>
      <c r="Q315" s="236"/>
      <c r="R315" s="236"/>
    </row>
    <row r="316" spans="1:18" s="99" customFormat="1" ht="19.5" hidden="1" customHeight="1" x14ac:dyDescent="0.2">
      <c r="A316" s="323" t="s">
        <v>0</v>
      </c>
      <c r="B316" s="83" t="s">
        <v>236</v>
      </c>
      <c r="C316" s="311" t="s">
        <v>0</v>
      </c>
      <c r="D316" s="117" t="s">
        <v>496</v>
      </c>
      <c r="E316" s="117" t="s">
        <v>42</v>
      </c>
      <c r="F316" s="245"/>
      <c r="G316" s="246"/>
      <c r="H316" s="232"/>
      <c r="I316" s="248"/>
      <c r="J316" s="250"/>
      <c r="K316" s="225"/>
      <c r="L316" s="225"/>
      <c r="M316" s="225"/>
      <c r="N316" s="225"/>
      <c r="O316" s="237"/>
      <c r="P316" s="237"/>
      <c r="Q316" s="237"/>
      <c r="R316" s="237"/>
    </row>
    <row r="317" spans="1:18" s="99" customFormat="1" ht="0.75" hidden="1" customHeight="1" x14ac:dyDescent="0.2">
      <c r="A317" s="97" t="s">
        <v>238</v>
      </c>
      <c r="B317" s="83" t="s">
        <v>239</v>
      </c>
      <c r="C317" s="83" t="s">
        <v>240</v>
      </c>
      <c r="D317" s="91" t="s">
        <v>270</v>
      </c>
      <c r="E317" s="91" t="s">
        <v>42</v>
      </c>
      <c r="F317" s="91" t="s">
        <v>494</v>
      </c>
      <c r="G317" s="91" t="s">
        <v>42</v>
      </c>
      <c r="H317" s="235" t="s">
        <v>607</v>
      </c>
      <c r="I317" s="83" t="s">
        <v>0</v>
      </c>
      <c r="J317" s="83" t="s">
        <v>168</v>
      </c>
      <c r="K317" s="35"/>
      <c r="L317" s="35"/>
      <c r="M317" s="35"/>
      <c r="N317" s="35"/>
      <c r="O317" s="36"/>
      <c r="P317" s="36"/>
      <c r="Q317" s="36"/>
      <c r="R317" s="36"/>
    </row>
    <row r="318" spans="1:18" ht="34.5" customHeight="1" x14ac:dyDescent="0.2">
      <c r="A318" s="13" t="s">
        <v>241</v>
      </c>
      <c r="B318" s="1" t="s">
        <v>242</v>
      </c>
      <c r="C318" s="1" t="s">
        <v>243</v>
      </c>
      <c r="D318" s="1" t="s">
        <v>0</v>
      </c>
      <c r="E318" s="1" t="s">
        <v>0</v>
      </c>
      <c r="F318" s="1" t="s">
        <v>0</v>
      </c>
      <c r="G318" s="1" t="s">
        <v>0</v>
      </c>
      <c r="H318" s="232"/>
      <c r="I318" s="1" t="s">
        <v>0</v>
      </c>
      <c r="J318" s="1" t="s">
        <v>168</v>
      </c>
      <c r="K318" s="22"/>
      <c r="L318" s="22"/>
      <c r="M318" s="22"/>
      <c r="N318" s="22"/>
      <c r="O318" s="8">
        <f>O319+O324</f>
        <v>7493800</v>
      </c>
      <c r="P318" s="8">
        <f>P319+P324</f>
        <v>10434000</v>
      </c>
      <c r="Q318" s="8">
        <f t="shared" ref="Q318:R318" si="24">Q319+Q324</f>
        <v>0</v>
      </c>
      <c r="R318" s="8">
        <f t="shared" si="24"/>
        <v>0</v>
      </c>
    </row>
    <row r="319" spans="1:18" ht="91.5" hidden="1" customHeight="1" x14ac:dyDescent="0.2">
      <c r="A319" s="14" t="s">
        <v>244</v>
      </c>
      <c r="B319" s="1" t="s">
        <v>245</v>
      </c>
      <c r="C319" s="1" t="s">
        <v>246</v>
      </c>
      <c r="D319" s="1" t="s">
        <v>0</v>
      </c>
      <c r="E319" s="1" t="s">
        <v>0</v>
      </c>
      <c r="F319" s="1" t="s">
        <v>0</v>
      </c>
      <c r="G319" s="1" t="s">
        <v>0</v>
      </c>
      <c r="H319" s="1" t="s">
        <v>0</v>
      </c>
      <c r="I319" s="1" t="s">
        <v>0</v>
      </c>
      <c r="J319" s="1" t="s">
        <v>168</v>
      </c>
      <c r="K319" s="22"/>
      <c r="L319" s="22"/>
      <c r="M319" s="22"/>
      <c r="N319" s="22"/>
      <c r="O319" s="4"/>
      <c r="P319" s="4"/>
      <c r="Q319" s="4"/>
      <c r="R319" s="4"/>
    </row>
    <row r="320" spans="1:18" s="7" customFormat="1" ht="24" hidden="1" customHeight="1" x14ac:dyDescent="0.2">
      <c r="A320" s="5" t="s">
        <v>247</v>
      </c>
      <c r="B320" s="6" t="s">
        <v>248</v>
      </c>
      <c r="C320" s="6" t="s">
        <v>249</v>
      </c>
      <c r="D320" s="6" t="s">
        <v>270</v>
      </c>
      <c r="E320" s="6" t="s">
        <v>488</v>
      </c>
      <c r="F320" s="6" t="s">
        <v>0</v>
      </c>
      <c r="G320" s="6" t="s">
        <v>0</v>
      </c>
      <c r="H320" s="235" t="s">
        <v>607</v>
      </c>
      <c r="I320" s="6" t="s">
        <v>42</v>
      </c>
      <c r="J320" s="6" t="s">
        <v>0</v>
      </c>
      <c r="K320" s="23" t="s">
        <v>528</v>
      </c>
      <c r="L320" s="23" t="s">
        <v>138</v>
      </c>
      <c r="M320" s="23" t="s">
        <v>281</v>
      </c>
      <c r="N320" s="23" t="s">
        <v>283</v>
      </c>
      <c r="O320" s="27"/>
      <c r="P320" s="27"/>
      <c r="Q320" s="27"/>
      <c r="R320" s="27"/>
    </row>
    <row r="321" spans="1:18" s="7" customFormat="1" ht="39" hidden="1" customHeight="1" x14ac:dyDescent="0.2">
      <c r="A321" s="5" t="s">
        <v>250</v>
      </c>
      <c r="B321" s="6" t="s">
        <v>251</v>
      </c>
      <c r="C321" s="6" t="s">
        <v>252</v>
      </c>
      <c r="D321" s="6" t="s">
        <v>270</v>
      </c>
      <c r="E321" s="6" t="s">
        <v>488</v>
      </c>
      <c r="F321" s="6" t="s">
        <v>0</v>
      </c>
      <c r="G321" s="6" t="s">
        <v>0</v>
      </c>
      <c r="H321" s="232"/>
      <c r="I321" s="6" t="s">
        <v>42</v>
      </c>
      <c r="J321" s="6" t="s">
        <v>0</v>
      </c>
      <c r="K321" s="23" t="s">
        <v>528</v>
      </c>
      <c r="L321" s="23" t="s">
        <v>253</v>
      </c>
      <c r="M321" s="23" t="s">
        <v>393</v>
      </c>
      <c r="N321" s="23" t="s">
        <v>283</v>
      </c>
      <c r="O321" s="27"/>
      <c r="P321" s="27"/>
      <c r="Q321" s="27"/>
      <c r="R321" s="27"/>
    </row>
    <row r="322" spans="1:18" s="7" customFormat="1" ht="13.5" hidden="1" customHeight="1" x14ac:dyDescent="0.2">
      <c r="A322" s="5" t="s">
        <v>254</v>
      </c>
      <c r="B322" s="6" t="s">
        <v>255</v>
      </c>
      <c r="C322" s="6" t="s">
        <v>256</v>
      </c>
      <c r="D322" s="6" t="s">
        <v>270</v>
      </c>
      <c r="E322" s="6" t="s">
        <v>488</v>
      </c>
      <c r="F322" s="6" t="s">
        <v>493</v>
      </c>
      <c r="G322" s="6" t="s">
        <v>0</v>
      </c>
      <c r="H322" s="6" t="s">
        <v>492</v>
      </c>
      <c r="I322" s="6" t="s">
        <v>42</v>
      </c>
      <c r="J322" s="6" t="s">
        <v>0</v>
      </c>
      <c r="K322" s="23" t="s">
        <v>528</v>
      </c>
      <c r="L322" s="23" t="s">
        <v>94</v>
      </c>
      <c r="M322" s="23" t="s">
        <v>282</v>
      </c>
      <c r="N322" s="23">
        <v>540</v>
      </c>
      <c r="O322" s="27"/>
      <c r="P322" s="27"/>
      <c r="Q322" s="27"/>
      <c r="R322" s="27"/>
    </row>
    <row r="323" spans="1:18" s="7" customFormat="1" ht="13.5" hidden="1" customHeight="1" x14ac:dyDescent="0.2">
      <c r="A323" s="5" t="s">
        <v>99</v>
      </c>
      <c r="B323" s="6" t="s">
        <v>257</v>
      </c>
      <c r="C323" s="6" t="s">
        <v>258</v>
      </c>
      <c r="D323" s="6" t="s">
        <v>270</v>
      </c>
      <c r="E323" s="6" t="s">
        <v>488</v>
      </c>
      <c r="F323" s="6" t="s">
        <v>0</v>
      </c>
      <c r="G323" s="6" t="s">
        <v>0</v>
      </c>
      <c r="H323" s="235" t="s">
        <v>607</v>
      </c>
      <c r="I323" s="6" t="s">
        <v>42</v>
      </c>
      <c r="J323" s="6" t="s">
        <v>0</v>
      </c>
      <c r="K323" s="23" t="s">
        <v>528</v>
      </c>
      <c r="L323" s="23" t="s">
        <v>259</v>
      </c>
      <c r="M323" s="23" t="s">
        <v>390</v>
      </c>
      <c r="N323" s="23">
        <v>540</v>
      </c>
      <c r="O323" s="27"/>
      <c r="P323" s="27"/>
      <c r="Q323" s="27"/>
      <c r="R323" s="27"/>
    </row>
    <row r="324" spans="1:18" ht="24.75" customHeight="1" x14ac:dyDescent="0.2">
      <c r="A324" s="14" t="s">
        <v>260</v>
      </c>
      <c r="B324" s="1" t="s">
        <v>261</v>
      </c>
      <c r="C324" s="1" t="s">
        <v>262</v>
      </c>
      <c r="D324" s="1" t="s">
        <v>0</v>
      </c>
      <c r="E324" s="1" t="s">
        <v>0</v>
      </c>
      <c r="F324" s="1" t="s">
        <v>0</v>
      </c>
      <c r="G324" s="1" t="s">
        <v>0</v>
      </c>
      <c r="H324" s="232"/>
      <c r="I324" s="1" t="s">
        <v>0</v>
      </c>
      <c r="J324" s="1" t="s">
        <v>168</v>
      </c>
      <c r="K324" s="22"/>
      <c r="L324" s="22"/>
      <c r="M324" s="22"/>
      <c r="N324" s="22"/>
      <c r="O324" s="4">
        <f>O325</f>
        <v>7493800</v>
      </c>
      <c r="P324" s="4">
        <f>P325</f>
        <v>10434000</v>
      </c>
      <c r="Q324" s="4">
        <f t="shared" ref="Q324:R324" si="25">Q325</f>
        <v>0</v>
      </c>
      <c r="R324" s="4">
        <f t="shared" si="25"/>
        <v>0</v>
      </c>
    </row>
    <row r="325" spans="1:18" s="7" customFormat="1" ht="39" customHeight="1" x14ac:dyDescent="0.2">
      <c r="A325" s="5" t="s">
        <v>263</v>
      </c>
      <c r="B325" s="6" t="s">
        <v>264</v>
      </c>
      <c r="C325" s="6" t="s">
        <v>265</v>
      </c>
      <c r="D325" s="6" t="s">
        <v>270</v>
      </c>
      <c r="E325" s="6" t="s">
        <v>42</v>
      </c>
      <c r="F325" s="6" t="s">
        <v>487</v>
      </c>
      <c r="G325" s="6" t="s">
        <v>0</v>
      </c>
      <c r="H325" s="235" t="s">
        <v>607</v>
      </c>
      <c r="I325" s="6" t="s">
        <v>42</v>
      </c>
      <c r="J325" s="6" t="s">
        <v>0</v>
      </c>
      <c r="K325" s="23" t="s">
        <v>546</v>
      </c>
      <c r="L325" s="23" t="s">
        <v>650</v>
      </c>
      <c r="M325" s="23" t="s">
        <v>548</v>
      </c>
      <c r="N325" s="23">
        <v>512</v>
      </c>
      <c r="O325" s="27">
        <v>7493800</v>
      </c>
      <c r="P325" s="27">
        <v>10434000</v>
      </c>
      <c r="Q325" s="27"/>
      <c r="R325" s="27"/>
    </row>
    <row r="326" spans="1:18" s="7" customFormat="1" ht="51.75" customHeight="1" x14ac:dyDescent="0.2">
      <c r="A326" s="5" t="s">
        <v>605</v>
      </c>
      <c r="B326" s="6"/>
      <c r="C326" s="6">
        <v>2400</v>
      </c>
      <c r="D326" s="6"/>
      <c r="E326" s="6"/>
      <c r="F326" s="6"/>
      <c r="G326" s="6"/>
      <c r="H326" s="232"/>
      <c r="I326" s="6"/>
      <c r="J326" s="6"/>
      <c r="K326" s="22" t="s">
        <v>546</v>
      </c>
      <c r="L326" s="22" t="s">
        <v>152</v>
      </c>
      <c r="M326" s="22" t="s">
        <v>606</v>
      </c>
      <c r="N326" s="22" t="s">
        <v>300</v>
      </c>
      <c r="O326" s="27"/>
      <c r="P326" s="27"/>
      <c r="Q326" s="27">
        <v>5871325</v>
      </c>
      <c r="R326" s="27">
        <v>12334950</v>
      </c>
    </row>
    <row r="327" spans="1:18" ht="24.75" customHeight="1" x14ac:dyDescent="0.2">
      <c r="A327" s="13" t="s">
        <v>266</v>
      </c>
      <c r="B327" s="1" t="s">
        <v>14</v>
      </c>
      <c r="C327" s="1" t="s">
        <v>267</v>
      </c>
      <c r="D327" s="1" t="s">
        <v>0</v>
      </c>
      <c r="E327" s="1" t="s">
        <v>0</v>
      </c>
      <c r="F327" s="1" t="s">
        <v>0</v>
      </c>
      <c r="G327" s="1" t="s">
        <v>0</v>
      </c>
      <c r="H327" s="1" t="s">
        <v>0</v>
      </c>
      <c r="I327" s="1" t="s">
        <v>0</v>
      </c>
      <c r="J327" s="1" t="s">
        <v>0</v>
      </c>
      <c r="K327" s="22"/>
      <c r="L327" s="22"/>
      <c r="M327" s="22"/>
      <c r="N327" s="22"/>
      <c r="O327" s="151">
        <f>O10+O170+O259+O305</f>
        <v>650785683.78999996</v>
      </c>
      <c r="P327" s="151">
        <f>P10+P170+P259+P305</f>
        <v>653308364.25999999</v>
      </c>
      <c r="Q327" s="151">
        <f>Q10+Q170+Q259+Q305</f>
        <v>522045287.72000003</v>
      </c>
      <c r="R327" s="151">
        <f>R10+R170+R259+R305</f>
        <v>532319033.62</v>
      </c>
    </row>
    <row r="328" spans="1:18" ht="24.75" customHeight="1" x14ac:dyDescent="0.2">
      <c r="A328" s="12" t="s">
        <v>268</v>
      </c>
      <c r="B328" s="1" t="s">
        <v>14</v>
      </c>
      <c r="C328" s="1" t="s">
        <v>269</v>
      </c>
      <c r="D328" s="1" t="s">
        <v>0</v>
      </c>
      <c r="E328" s="1" t="s">
        <v>0</v>
      </c>
      <c r="F328" s="1" t="s">
        <v>0</v>
      </c>
      <c r="G328" s="1" t="s">
        <v>0</v>
      </c>
      <c r="H328" s="1" t="s">
        <v>0</v>
      </c>
      <c r="I328" s="1" t="s">
        <v>0</v>
      </c>
      <c r="J328" s="1" t="s">
        <v>0</v>
      </c>
      <c r="K328" s="22"/>
      <c r="L328" s="22"/>
      <c r="M328" s="22"/>
      <c r="N328" s="22"/>
      <c r="O328" s="152">
        <f>O327+O312</f>
        <v>659251483.78999996</v>
      </c>
      <c r="P328" s="152">
        <f>P327+P312</f>
        <v>664752864.25999999</v>
      </c>
      <c r="Q328" s="152">
        <f>Q327+Q312+Q326</f>
        <v>528927112.72000003</v>
      </c>
      <c r="R328" s="152">
        <f>R327+R312+R326</f>
        <v>545664483.62</v>
      </c>
    </row>
    <row r="330" spans="1:18" hidden="1" x14ac:dyDescent="0.2">
      <c r="P330" s="10">
        <f>382945705.51-P328</f>
        <v>-281807158.75</v>
      </c>
    </row>
    <row r="331" spans="1:18" hidden="1" x14ac:dyDescent="0.2"/>
    <row r="332" spans="1:18" hidden="1" x14ac:dyDescent="0.2">
      <c r="O332">
        <v>327291985.54000002</v>
      </c>
      <c r="P332">
        <v>382004159.13999999</v>
      </c>
      <c r="Q332">
        <v>284937300.91000003</v>
      </c>
      <c r="R332">
        <v>262559068.88</v>
      </c>
    </row>
    <row r="333" spans="1:18" hidden="1" x14ac:dyDescent="0.2">
      <c r="O333" s="19">
        <f>O328-O332</f>
        <v>331959498.24999994</v>
      </c>
      <c r="P333" s="19">
        <f t="shared" ref="P333:R333" si="26">P328-P332</f>
        <v>282748705.12</v>
      </c>
      <c r="Q333" s="19">
        <f t="shared" si="26"/>
        <v>243989811.81</v>
      </c>
      <c r="R333" s="19">
        <f t="shared" si="26"/>
        <v>283105414.74000001</v>
      </c>
    </row>
    <row r="334" spans="1:18" hidden="1" x14ac:dyDescent="0.2"/>
    <row r="335" spans="1:18" hidden="1" x14ac:dyDescent="0.2"/>
    <row r="336" spans="1:18" hidden="1" x14ac:dyDescent="0.2"/>
    <row r="337" spans="11:18" hidden="1" x14ac:dyDescent="0.2"/>
    <row r="338" spans="11:18" hidden="1" x14ac:dyDescent="0.2"/>
    <row r="339" spans="11:18" hidden="1" x14ac:dyDescent="0.2"/>
    <row r="340" spans="11:18" hidden="1" x14ac:dyDescent="0.2">
      <c r="Q340" s="19" t="e">
        <f>3069759.15-Q344</f>
        <v>#REF!</v>
      </c>
      <c r="R340" s="19" t="e">
        <f>6116343.18-R344</f>
        <v>#REF!</v>
      </c>
    </row>
    <row r="341" spans="11:18" hidden="1" x14ac:dyDescent="0.2"/>
    <row r="342" spans="11:18" hidden="1" x14ac:dyDescent="0.2">
      <c r="L342" s="59" t="s">
        <v>328</v>
      </c>
      <c r="O342" s="19" t="e">
        <f>O16+O68+O72+O164+O165+O168+O186+O187+O188+O190+O191+O192+O193+O194+O195+O196+O197+O205+O207+O208+O209+O212+O214+O218+O219+O220+O223+O224+O225+O240+O241+O242+O243+O247+O248+O249+O250+O253+O254+O258+#REF!+O269+O272+O278+O279+O317</f>
        <v>#REF!</v>
      </c>
      <c r="P342" s="19" t="e">
        <f>P16+P68+P72+P164+P165+P168+P186+P187+P188+P190+P191+P192+P193+P194+P195+P196+P197+P205+P206+P207+P208+P209+P212+P214+P218+P219+P220+P223+P224+P225+P240+P241+P242+P243+P247+P248+P249+P250+P253+P254+P258+#REF!+P263+P269+P272+P273+P275+P278+P279+P280+P282+P283+P284+P285+P317</f>
        <v>#REF!</v>
      </c>
      <c r="Q342" s="19" t="e">
        <f>Q16+Q68+Q72+Q164+Q165+Q168+Q186+Q187+Q188+Q190+Q191+Q192+Q193+Q194+Q195+Q196+Q197+Q205+Q206+Q207+Q208+Q209+Q212+Q214+Q218+Q219+Q220+Q223+Q224+Q225+Q240+Q241+Q242+Q243+Q247+Q248+Q249+Q250+Q253+Q254+Q258+#REF!+Q263+Q269+Q272+Q273+Q275+Q278+Q279+Q280+Q282+Q283+Q284+Q285+Q317</f>
        <v>#REF!</v>
      </c>
      <c r="R342" s="19" t="e">
        <f>R16+R68+R72+R164+R165+R168+R186+R187+R188+R190+R191+R192+R193+R194+R195+R196+R197+R205+R206+R207+R208+R209+R212+R214+R218+R219+R220+R223+R224+R225+R240+R241+R242+R243+R247+R248+R249+R250+R253+R254+R258+#REF!+R263+R269+R272+R273+R275+R278+R279+R280+R282+R283+R284+R285+R317</f>
        <v>#REF!</v>
      </c>
    </row>
    <row r="343" spans="11:18" hidden="1" x14ac:dyDescent="0.2">
      <c r="K343"/>
      <c r="O343" s="7">
        <v>34602339.600000001</v>
      </c>
      <c r="P343" s="7">
        <v>37904100</v>
      </c>
      <c r="Q343" s="7">
        <v>32674331.149999999</v>
      </c>
      <c r="R343" s="7">
        <v>35720566.18</v>
      </c>
    </row>
    <row r="344" spans="11:18" hidden="1" x14ac:dyDescent="0.2">
      <c r="K344"/>
      <c r="O344" s="19" t="e">
        <f>O343-O342</f>
        <v>#REF!</v>
      </c>
      <c r="P344" s="76" t="e">
        <f t="shared" ref="P344:R344" si="27">P343-P342</f>
        <v>#REF!</v>
      </c>
      <c r="Q344" s="76" t="e">
        <f t="shared" si="27"/>
        <v>#REF!</v>
      </c>
      <c r="R344" s="76" t="e">
        <f t="shared" si="27"/>
        <v>#REF!</v>
      </c>
    </row>
    <row r="345" spans="11:18" hidden="1" x14ac:dyDescent="0.2">
      <c r="K345"/>
      <c r="L345" s="59" t="s">
        <v>329</v>
      </c>
      <c r="O345" s="19">
        <f>O264+O315</f>
        <v>690892</v>
      </c>
      <c r="P345" s="19">
        <f>P264+P315</f>
        <v>815230</v>
      </c>
      <c r="Q345" s="19">
        <f>Q264+Q315</f>
        <v>889788</v>
      </c>
      <c r="R345" s="19">
        <f>R264+R315</f>
        <v>921009</v>
      </c>
    </row>
    <row r="346" spans="11:18" hidden="1" x14ac:dyDescent="0.2">
      <c r="K346"/>
      <c r="O346" s="7">
        <v>1818707</v>
      </c>
      <c r="P346" s="7">
        <v>1901934.4</v>
      </c>
      <c r="Q346" s="7">
        <v>1963505.6</v>
      </c>
      <c r="R346" s="7">
        <v>2030214.4</v>
      </c>
    </row>
    <row r="347" spans="11:18" hidden="1" x14ac:dyDescent="0.2">
      <c r="K347"/>
      <c r="O347" s="17">
        <f>O346-O345</f>
        <v>1127815</v>
      </c>
      <c r="P347" s="17">
        <f t="shared" ref="P347:R347" si="28">P346-P345</f>
        <v>1086704.3999999999</v>
      </c>
      <c r="Q347" s="17">
        <f t="shared" si="28"/>
        <v>1073717.6000000001</v>
      </c>
      <c r="R347" s="17">
        <f t="shared" si="28"/>
        <v>1109205.3999999999</v>
      </c>
    </row>
    <row r="348" spans="11:18" hidden="1" x14ac:dyDescent="0.2">
      <c r="K348"/>
      <c r="L348" s="59" t="s">
        <v>332</v>
      </c>
      <c r="O348" s="19">
        <f>O144</f>
        <v>4388124.3000000007</v>
      </c>
      <c r="P348" s="19">
        <f>P144</f>
        <v>5820700</v>
      </c>
      <c r="Q348" s="19">
        <f>Q144</f>
        <v>3765000</v>
      </c>
      <c r="R348" s="19">
        <f>R144</f>
        <v>4050000</v>
      </c>
    </row>
    <row r="349" spans="11:18" hidden="1" x14ac:dyDescent="0.2">
      <c r="K349"/>
      <c r="O349" s="7">
        <v>3340009.57</v>
      </c>
      <c r="P349" s="7">
        <v>3466328.28</v>
      </c>
      <c r="Q349" s="7">
        <v>2720300</v>
      </c>
      <c r="R349" s="7">
        <v>2720300</v>
      </c>
    </row>
    <row r="350" spans="11:18" hidden="1" x14ac:dyDescent="0.2">
      <c r="K350"/>
      <c r="O350" s="19">
        <f>O349-O348</f>
        <v>-1048114.7300000009</v>
      </c>
      <c r="P350" s="76">
        <f t="shared" ref="P350:R350" si="29">P349-P348</f>
        <v>-2354371.7200000002</v>
      </c>
      <c r="Q350" s="76">
        <f t="shared" si="29"/>
        <v>-1044700</v>
      </c>
      <c r="R350" s="76">
        <f t="shared" si="29"/>
        <v>-1329700</v>
      </c>
    </row>
    <row r="351" spans="11:18" hidden="1" x14ac:dyDescent="0.2">
      <c r="K351"/>
      <c r="L351" s="59" t="s">
        <v>333</v>
      </c>
      <c r="O351" s="19">
        <f>O73+O132+O151+O273+O282+O283+O304+O321+O322</f>
        <v>6447198.9099999992</v>
      </c>
      <c r="P351" s="19">
        <f>P73+P132+P151+P304+P321+P322</f>
        <v>6546757.75</v>
      </c>
      <c r="Q351" s="19">
        <f>Q73+Q132+Q151+Q304+Q321+Q322</f>
        <v>6118486.2000000002</v>
      </c>
      <c r="R351" s="19">
        <f>R73+R132+R151+R304+R321+R322</f>
        <v>6054614.6500000004</v>
      </c>
    </row>
    <row r="352" spans="11:18" hidden="1" x14ac:dyDescent="0.2">
      <c r="K352"/>
      <c r="O352" s="7">
        <v>10655639.84</v>
      </c>
      <c r="P352" s="7">
        <v>12554588.77</v>
      </c>
      <c r="Q352" s="7">
        <v>9163063.4800000004</v>
      </c>
      <c r="R352" s="7">
        <v>9121963.4800000004</v>
      </c>
    </row>
    <row r="353" spans="1:18" hidden="1" x14ac:dyDescent="0.2">
      <c r="K353"/>
      <c r="O353" s="19">
        <f>O352-O351</f>
        <v>4208440.9300000006</v>
      </c>
      <c r="P353" s="76">
        <f t="shared" ref="P353:R353" si="30">P352-P351</f>
        <v>6007831.0199999996</v>
      </c>
      <c r="Q353" s="76">
        <f t="shared" si="30"/>
        <v>3044577.2800000003</v>
      </c>
      <c r="R353" s="76">
        <f t="shared" si="30"/>
        <v>3067348.83</v>
      </c>
    </row>
    <row r="354" spans="1:18" hidden="1" x14ac:dyDescent="0.2">
      <c r="K354"/>
      <c r="L354" s="59" t="s">
        <v>334</v>
      </c>
      <c r="O354" s="19">
        <f>O79+O111+O133+O141+O221+O320+O323</f>
        <v>2230125.9699999997</v>
      </c>
      <c r="P354" s="19">
        <f>P79+P111+P133+P141+P221+P320+P323</f>
        <v>1153398.99</v>
      </c>
      <c r="Q354" s="19">
        <f>Q79+Q111+Q133+Q141+Q221+Q320+Q323</f>
        <v>1576448.49</v>
      </c>
      <c r="R354" s="19">
        <f>R79+R111+R133+R141+R221+R320+R323</f>
        <v>9576448.4900000002</v>
      </c>
    </row>
    <row r="355" spans="1:18" hidden="1" x14ac:dyDescent="0.2">
      <c r="K355"/>
      <c r="O355" s="7">
        <v>21831659.27</v>
      </c>
      <c r="P355" s="7">
        <v>18725776.960000001</v>
      </c>
      <c r="Q355" s="7">
        <v>32064613.43</v>
      </c>
      <c r="R355" s="7">
        <v>4862244.3</v>
      </c>
    </row>
    <row r="356" spans="1:18" hidden="1" x14ac:dyDescent="0.2">
      <c r="K356"/>
      <c r="O356" s="19">
        <f>O355-O354</f>
        <v>19601533.300000001</v>
      </c>
      <c r="P356" s="76">
        <f t="shared" ref="P356:R356" si="31">P355-P354</f>
        <v>17572377.970000003</v>
      </c>
      <c r="Q356" s="76">
        <f t="shared" si="31"/>
        <v>30488164.940000001</v>
      </c>
      <c r="R356" s="76">
        <f t="shared" si="31"/>
        <v>-4714204.1900000004</v>
      </c>
    </row>
    <row r="357" spans="1:18" hidden="1" x14ac:dyDescent="0.2">
      <c r="K357"/>
      <c r="L357" s="59" t="s">
        <v>330</v>
      </c>
      <c r="O357" s="19" t="e">
        <f>O19+O24+O36+O47+O56+O57+O276+#REF!+O128+O202+O204+#REF!+#REF!+O244+O245+O246+O257+O286+O289+O293+O295+O296+O297+O298+O306+O308+O310</f>
        <v>#REF!</v>
      </c>
      <c r="P357" s="19" t="e">
        <f>P19+P24+P36+P47+P56+P57+P276+#REF!+P128+P202+P204+#REF!+#REF!+P244+P245+P246+P257+P286+P289+P293+P295+P296+P297+P298+P306+P308+P310</f>
        <v>#REF!</v>
      </c>
      <c r="Q357" s="19" t="e">
        <f>Q19+Q24+Q36+Q47+Q56+Q57+Q276+#REF!+Q128+Q202+Q204+#REF!+#REF!+Q244+Q245+Q246+Q257+Q286+Q289+Q293+Q295+Q296+Q297+Q298+Q306+Q308+Q310</f>
        <v>#REF!</v>
      </c>
      <c r="R357" s="19" t="e">
        <f>R19+R24+R36+R47+R56+R57+R276+#REF!+R128+R202+R204+#REF!+#REF!+R244+R245+R246+R257+R286+R289+R293+R295+R296+R297+R298+R306+R308+R310</f>
        <v>#REF!</v>
      </c>
    </row>
    <row r="358" spans="1:18" hidden="1" x14ac:dyDescent="0.2">
      <c r="K358"/>
      <c r="O358" s="7">
        <v>203742647.28999999</v>
      </c>
      <c r="P358" s="7">
        <v>253694070.93000001</v>
      </c>
      <c r="Q358" s="7">
        <v>158899364.58000001</v>
      </c>
      <c r="R358" s="7">
        <v>160420507.74000001</v>
      </c>
    </row>
    <row r="359" spans="1:18" hidden="1" x14ac:dyDescent="0.2">
      <c r="A359" s="18" t="s">
        <v>378</v>
      </c>
      <c r="O359" s="69" t="e">
        <f>O358-O357</f>
        <v>#REF!</v>
      </c>
      <c r="P359" s="69" t="e">
        <f t="shared" ref="P359:R359" si="32">P358-P357</f>
        <v>#REF!</v>
      </c>
      <c r="Q359" s="69" t="e">
        <f t="shared" si="32"/>
        <v>#REF!</v>
      </c>
      <c r="R359" s="69" t="e">
        <f t="shared" si="32"/>
        <v>#REF!</v>
      </c>
    </row>
    <row r="360" spans="1:18" hidden="1" x14ac:dyDescent="0.2">
      <c r="L360" s="59" t="s">
        <v>335</v>
      </c>
      <c r="O360" s="19">
        <f>O87+O94+O112+O124+O159+O294</f>
        <v>67220555.229999989</v>
      </c>
      <c r="P360" s="19">
        <f>P87+P94+P112+P124+P159+P294</f>
        <v>52509369.990000002</v>
      </c>
      <c r="Q360" s="19">
        <f>Q87+Q94+Q112+Q124+Q159+Q294</f>
        <v>51287679.810000002</v>
      </c>
      <c r="R360" s="19">
        <f>R87+R94+R112+R124+R159+R294</f>
        <v>48974320.210000001</v>
      </c>
    </row>
    <row r="361" spans="1:18" hidden="1" x14ac:dyDescent="0.2">
      <c r="O361" s="7">
        <v>23026477</v>
      </c>
      <c r="P361" s="7">
        <v>24242884</v>
      </c>
      <c r="Q361" s="7">
        <v>20871119</v>
      </c>
      <c r="R361" s="7">
        <v>18653683</v>
      </c>
    </row>
    <row r="362" spans="1:18" hidden="1" x14ac:dyDescent="0.2">
      <c r="O362" s="69">
        <f>O361-O360</f>
        <v>-44194078.229999989</v>
      </c>
      <c r="P362" s="69">
        <f t="shared" ref="P362:R362" si="33">P361-P360</f>
        <v>-28266485.990000002</v>
      </c>
      <c r="Q362" s="69">
        <f t="shared" si="33"/>
        <v>-30416560.810000002</v>
      </c>
      <c r="R362" s="69">
        <f t="shared" si="33"/>
        <v>-30320637.210000001</v>
      </c>
    </row>
    <row r="363" spans="1:18" hidden="1" x14ac:dyDescent="0.2">
      <c r="L363" s="59" t="s">
        <v>32</v>
      </c>
      <c r="O363" s="19">
        <f>O12+O142+O255+O261+O275+O276+O284+O285+O286+O289+O290+O291+O299+O300+O301+O302</f>
        <v>18136429.73</v>
      </c>
      <c r="P363" s="19">
        <f>P12+P142+P255+P261+P275+P276+P284+P285+P286+P289+P290+P291+P299+P300+P301+P302</f>
        <v>18516581.620000001</v>
      </c>
      <c r="Q363" s="19">
        <f>Q12+Q142+Q255+Q261+Q275+Q276+Q284+Q285+Q286+Q289+Q290+Q291+Q299+Q300+Q301+Q302</f>
        <v>18708362.620000001</v>
      </c>
      <c r="R363" s="19">
        <f>R12+R142+R255+R261+R275+R276+R284+R285+R286+R289+R290+R291+R299+R300+R301+R302</f>
        <v>19249352.620000001</v>
      </c>
    </row>
    <row r="364" spans="1:18" hidden="1" x14ac:dyDescent="0.2">
      <c r="O364" s="7">
        <v>21689789.68</v>
      </c>
      <c r="P364" s="7">
        <v>24161715.800000001</v>
      </c>
      <c r="Q364" s="7">
        <v>23954003.670000002</v>
      </c>
      <c r="R364" s="7">
        <v>26402589.780000001</v>
      </c>
    </row>
    <row r="365" spans="1:18" hidden="1" x14ac:dyDescent="0.2">
      <c r="O365" s="69">
        <f>O364-O363</f>
        <v>3553359.9499999993</v>
      </c>
      <c r="P365" s="69">
        <f t="shared" ref="P365:R365" si="34">P364-P363</f>
        <v>5645134.1799999997</v>
      </c>
      <c r="Q365" s="69">
        <f t="shared" si="34"/>
        <v>5245641.0500000007</v>
      </c>
      <c r="R365" s="69">
        <f t="shared" si="34"/>
        <v>7153237.1600000001</v>
      </c>
    </row>
    <row r="366" spans="1:18" hidden="1" x14ac:dyDescent="0.2">
      <c r="L366" s="59" t="s">
        <v>331</v>
      </c>
      <c r="O366" s="19"/>
      <c r="P366" s="19"/>
      <c r="Q366" s="19"/>
      <c r="R366" s="19"/>
    </row>
    <row r="367" spans="1:18" x14ac:dyDescent="0.2">
      <c r="O367" s="7"/>
      <c r="P367" s="7"/>
      <c r="Q367" s="7"/>
      <c r="R367" s="7"/>
    </row>
    <row r="368" spans="1:18" x14ac:dyDescent="0.2">
      <c r="P368" s="10"/>
    </row>
    <row r="370" spans="16:16" x14ac:dyDescent="0.2">
      <c r="P370" s="10"/>
    </row>
  </sheetData>
  <mergeCells count="483">
    <mergeCell ref="R255:R256"/>
    <mergeCell ref="Q255:Q256"/>
    <mergeCell ref="P255:P256"/>
    <mergeCell ref="M92:M93"/>
    <mergeCell ref="A303:A304"/>
    <mergeCell ref="B303:B304"/>
    <mergeCell ref="C303:C304"/>
    <mergeCell ref="L303:L304"/>
    <mergeCell ref="A80:A86"/>
    <mergeCell ref="B80:B86"/>
    <mergeCell ref="C80:C86"/>
    <mergeCell ref="D80:D86"/>
    <mergeCell ref="E80:E86"/>
    <mergeCell ref="F80:F86"/>
    <mergeCell ref="G80:G86"/>
    <mergeCell ref="H80:H86"/>
    <mergeCell ref="I80:I86"/>
    <mergeCell ref="B94:B104"/>
    <mergeCell ref="A130:A132"/>
    <mergeCell ref="F277:F280"/>
    <mergeCell ref="D292:D299"/>
    <mergeCell ref="E292:E299"/>
    <mergeCell ref="D300:D301"/>
    <mergeCell ref="D264:D265"/>
    <mergeCell ref="H317:H318"/>
    <mergeCell ref="H320:H321"/>
    <mergeCell ref="H325:H326"/>
    <mergeCell ref="H323:H324"/>
    <mergeCell ref="H313:H314"/>
    <mergeCell ref="H278:H285"/>
    <mergeCell ref="R306:R307"/>
    <mergeCell ref="Q306:Q307"/>
    <mergeCell ref="P306:P307"/>
    <mergeCell ref="O306:O307"/>
    <mergeCell ref="N306:N307"/>
    <mergeCell ref="M306:M307"/>
    <mergeCell ref="L306:L307"/>
    <mergeCell ref="K306:K307"/>
    <mergeCell ref="J306:J307"/>
    <mergeCell ref="I308:I309"/>
    <mergeCell ref="G308:G309"/>
    <mergeCell ref="I310:I311"/>
    <mergeCell ref="G310:G311"/>
    <mergeCell ref="F310:F311"/>
    <mergeCell ref="H310:H311"/>
    <mergeCell ref="H308:H309"/>
    <mergeCell ref="F308:F309"/>
    <mergeCell ref="R308:R309"/>
    <mergeCell ref="Q308:Q309"/>
    <mergeCell ref="P308:P309"/>
    <mergeCell ref="O308:O309"/>
    <mergeCell ref="E277:E289"/>
    <mergeCell ref="E300:E301"/>
    <mergeCell ref="F296:F297"/>
    <mergeCell ref="F298:F299"/>
    <mergeCell ref="O255:O256"/>
    <mergeCell ref="N255:N256"/>
    <mergeCell ref="M255:M256"/>
    <mergeCell ref="L255:L256"/>
    <mergeCell ref="K255:K256"/>
    <mergeCell ref="J255:J256"/>
    <mergeCell ref="F264:F268"/>
    <mergeCell ref="G286:G289"/>
    <mergeCell ref="I286:I289"/>
    <mergeCell ref="H254:H260"/>
    <mergeCell ref="H291:H294"/>
    <mergeCell ref="A67:A79"/>
    <mergeCell ref="C67:C79"/>
    <mergeCell ref="B67:B79"/>
    <mergeCell ref="A105:A112"/>
    <mergeCell ref="A123:A128"/>
    <mergeCell ref="B87:B93"/>
    <mergeCell ref="A255:A256"/>
    <mergeCell ref="C255:C256"/>
    <mergeCell ref="B255:B256"/>
    <mergeCell ref="C105:C112"/>
    <mergeCell ref="B105:B112"/>
    <mergeCell ref="B171:B220"/>
    <mergeCell ref="C151:C157"/>
    <mergeCell ref="B151:B157"/>
    <mergeCell ref="A151:A157"/>
    <mergeCell ref="A144:A150"/>
    <mergeCell ref="B130:B132"/>
    <mergeCell ref="C130:C132"/>
    <mergeCell ref="K58:K66"/>
    <mergeCell ref="L58:L66"/>
    <mergeCell ref="M65:M66"/>
    <mergeCell ref="A292:A299"/>
    <mergeCell ref="M95:M96"/>
    <mergeCell ref="M88:M89"/>
    <mergeCell ref="M187:M195"/>
    <mergeCell ref="M212:M214"/>
    <mergeCell ref="L212:L214"/>
    <mergeCell ref="A163:A165"/>
    <mergeCell ref="F166:F167"/>
    <mergeCell ref="D166:D167"/>
    <mergeCell ref="D226:D243"/>
    <mergeCell ref="D244:D253"/>
    <mergeCell ref="E226:E243"/>
    <mergeCell ref="E244:E253"/>
    <mergeCell ref="F286:F289"/>
    <mergeCell ref="F284:F285"/>
    <mergeCell ref="F282:F283"/>
    <mergeCell ref="C271:C276"/>
    <mergeCell ref="C261:C262"/>
    <mergeCell ref="B271:B276"/>
    <mergeCell ref="J57:J66"/>
    <mergeCell ref="I57:I66"/>
    <mergeCell ref="A261:A262"/>
    <mergeCell ref="B224:B225"/>
    <mergeCell ref="A271:A276"/>
    <mergeCell ref="L187:L197"/>
    <mergeCell ref="L166:L167"/>
    <mergeCell ref="K166:K167"/>
    <mergeCell ref="D144:D150"/>
    <mergeCell ref="C144:C150"/>
    <mergeCell ref="B144:B150"/>
    <mergeCell ref="I271:I276"/>
    <mergeCell ref="E264:E265"/>
    <mergeCell ref="J264:J268"/>
    <mergeCell ref="A224:A225"/>
    <mergeCell ref="F261:F262"/>
    <mergeCell ref="G261:G262"/>
    <mergeCell ref="G264:G268"/>
    <mergeCell ref="I264:I268"/>
    <mergeCell ref="F273:F274"/>
    <mergeCell ref="E204:E220"/>
    <mergeCell ref="E171:E202"/>
    <mergeCell ref="J171:J220"/>
    <mergeCell ref="D123:D128"/>
    <mergeCell ref="B123:B128"/>
    <mergeCell ref="A24:A35"/>
    <mergeCell ref="J19:J23"/>
    <mergeCell ref="I19:I23"/>
    <mergeCell ref="G24:G35"/>
    <mergeCell ref="F24:F35"/>
    <mergeCell ref="E24:E35"/>
    <mergeCell ref="D24:D35"/>
    <mergeCell ref="I24:I35"/>
    <mergeCell ref="H24:H35"/>
    <mergeCell ref="J24:J35"/>
    <mergeCell ref="A57:A66"/>
    <mergeCell ref="D61:D66"/>
    <mergeCell ref="D57:D60"/>
    <mergeCell ref="A36:A46"/>
    <mergeCell ref="A47:A55"/>
    <mergeCell ref="B57:B66"/>
    <mergeCell ref="E57:E60"/>
    <mergeCell ref="E61:E66"/>
    <mergeCell ref="F57:F66"/>
    <mergeCell ref="G57:G66"/>
    <mergeCell ref="H57:H66"/>
    <mergeCell ref="D113:D122"/>
    <mergeCell ref="M114:M115"/>
    <mergeCell ref="M116:M117"/>
    <mergeCell ref="K113:K122"/>
    <mergeCell ref="G123:G128"/>
    <mergeCell ref="F123:F128"/>
    <mergeCell ref="E123:E128"/>
    <mergeCell ref="J123:J128"/>
    <mergeCell ref="I123:I128"/>
    <mergeCell ref="H123:H128"/>
    <mergeCell ref="L113:L119"/>
    <mergeCell ref="H113:H122"/>
    <mergeCell ref="G113:G122"/>
    <mergeCell ref="E113:E122"/>
    <mergeCell ref="F113:F122"/>
    <mergeCell ref="J113:J122"/>
    <mergeCell ref="I113:I122"/>
    <mergeCell ref="A306:A307"/>
    <mergeCell ref="C306:C307"/>
    <mergeCell ref="A308:A309"/>
    <mergeCell ref="C308:C309"/>
    <mergeCell ref="A310:A311"/>
    <mergeCell ref="C310:C311"/>
    <mergeCell ref="A315:A316"/>
    <mergeCell ref="C315:C316"/>
    <mergeCell ref="C300:C301"/>
    <mergeCell ref="B300:B301"/>
    <mergeCell ref="A300:A301"/>
    <mergeCell ref="A277:A289"/>
    <mergeCell ref="A87:A93"/>
    <mergeCell ref="C87:C93"/>
    <mergeCell ref="A264:A268"/>
    <mergeCell ref="C264:C268"/>
    <mergeCell ref="A94:A104"/>
    <mergeCell ref="C94:C104"/>
    <mergeCell ref="A113:A122"/>
    <mergeCell ref="C113:C122"/>
    <mergeCell ref="A133:A139"/>
    <mergeCell ref="C133:C139"/>
    <mergeCell ref="A140:A142"/>
    <mergeCell ref="C140:C142"/>
    <mergeCell ref="A171:A220"/>
    <mergeCell ref="C171:C220"/>
    <mergeCell ref="C159:C162"/>
    <mergeCell ref="B159:B162"/>
    <mergeCell ref="A159:A162"/>
    <mergeCell ref="A226:A253"/>
    <mergeCell ref="C226:C253"/>
    <mergeCell ref="C224:C225"/>
    <mergeCell ref="B113:B122"/>
    <mergeCell ref="C123:C128"/>
    <mergeCell ref="B166:B167"/>
    <mergeCell ref="A1:R1"/>
    <mergeCell ref="A2:R2"/>
    <mergeCell ref="A3:R3"/>
    <mergeCell ref="A4:A7"/>
    <mergeCell ref="B4:B7"/>
    <mergeCell ref="C4:C7"/>
    <mergeCell ref="D4:I4"/>
    <mergeCell ref="J4:J7"/>
    <mergeCell ref="D6:D7"/>
    <mergeCell ref="E6:E7"/>
    <mergeCell ref="D5:E5"/>
    <mergeCell ref="F5:G5"/>
    <mergeCell ref="F6:F7"/>
    <mergeCell ref="G6:G7"/>
    <mergeCell ref="P4:P7"/>
    <mergeCell ref="Q4:R5"/>
    <mergeCell ref="R6:R7"/>
    <mergeCell ref="Q6:Q7"/>
    <mergeCell ref="L48:L51"/>
    <mergeCell ref="K48:K51"/>
    <mergeCell ref="L52:L55"/>
    <mergeCell ref="K52:K55"/>
    <mergeCell ref="K4:N4"/>
    <mergeCell ref="O4:O6"/>
    <mergeCell ref="A166:A167"/>
    <mergeCell ref="C166:C167"/>
    <mergeCell ref="M202:M204"/>
    <mergeCell ref="M58:M64"/>
    <mergeCell ref="L87:L93"/>
    <mergeCell ref="K87:K93"/>
    <mergeCell ref="L19:L23"/>
    <mergeCell ref="K19:K23"/>
    <mergeCell ref="L36:L46"/>
    <mergeCell ref="K36:K46"/>
    <mergeCell ref="L24:L35"/>
    <mergeCell ref="K24:K35"/>
    <mergeCell ref="K133:K139"/>
    <mergeCell ref="K140:K142"/>
    <mergeCell ref="M145:M149"/>
    <mergeCell ref="L144:L150"/>
    <mergeCell ref="K144:K150"/>
    <mergeCell ref="K105:K112"/>
    <mergeCell ref="A12:A16"/>
    <mergeCell ref="H19:H23"/>
    <mergeCell ref="G19:G23"/>
    <mergeCell ref="F19:F23"/>
    <mergeCell ref="E19:E23"/>
    <mergeCell ref="D19:D23"/>
    <mergeCell ref="H5:I5"/>
    <mergeCell ref="H6:H7"/>
    <mergeCell ref="I6:I7"/>
    <mergeCell ref="I12:I16"/>
    <mergeCell ref="H12:H16"/>
    <mergeCell ref="G12:G16"/>
    <mergeCell ref="F12:F16"/>
    <mergeCell ref="E12:E16"/>
    <mergeCell ref="C19:C23"/>
    <mergeCell ref="B19:B23"/>
    <mergeCell ref="A19:A23"/>
    <mergeCell ref="D12:D16"/>
    <mergeCell ref="C12:C16"/>
    <mergeCell ref="B12:B16"/>
    <mergeCell ref="J12:J16"/>
    <mergeCell ref="C36:C46"/>
    <mergeCell ref="C47:C55"/>
    <mergeCell ref="B36:B46"/>
    <mergeCell ref="C24:C35"/>
    <mergeCell ref="B24:B35"/>
    <mergeCell ref="J36:J46"/>
    <mergeCell ref="I36:I46"/>
    <mergeCell ref="B47:B55"/>
    <mergeCell ref="J47:J55"/>
    <mergeCell ref="I47:I55"/>
    <mergeCell ref="H47:H55"/>
    <mergeCell ref="G47:G55"/>
    <mergeCell ref="F47:F55"/>
    <mergeCell ref="E47:E55"/>
    <mergeCell ref="D47:D51"/>
    <mergeCell ref="D52:D55"/>
    <mergeCell ref="H36:H46"/>
    <mergeCell ref="G36:G46"/>
    <mergeCell ref="F36:F46"/>
    <mergeCell ref="E36:E46"/>
    <mergeCell ref="D36:D46"/>
    <mergeCell ref="C57:C66"/>
    <mergeCell ref="J67:J79"/>
    <mergeCell ref="H91:H93"/>
    <mergeCell ref="F94:F104"/>
    <mergeCell ref="D94:D97"/>
    <mergeCell ref="D99:D104"/>
    <mergeCell ref="F87:F93"/>
    <mergeCell ref="G87:G93"/>
    <mergeCell ref="H87:H90"/>
    <mergeCell ref="J87:J93"/>
    <mergeCell ref="I87:I93"/>
    <mergeCell ref="D91:D93"/>
    <mergeCell ref="D67:D79"/>
    <mergeCell ref="J80:J86"/>
    <mergeCell ref="D111:D112"/>
    <mergeCell ref="E111:E112"/>
    <mergeCell ref="E99:E104"/>
    <mergeCell ref="E94:E97"/>
    <mergeCell ref="D87:D90"/>
    <mergeCell ref="E91:E93"/>
    <mergeCell ref="E87:E90"/>
    <mergeCell ref="I67:I79"/>
    <mergeCell ref="H67:H79"/>
    <mergeCell ref="G67:G79"/>
    <mergeCell ref="F67:F79"/>
    <mergeCell ref="E67:E79"/>
    <mergeCell ref="H105:H112"/>
    <mergeCell ref="G105:G112"/>
    <mergeCell ref="F105:F112"/>
    <mergeCell ref="L94:L104"/>
    <mergeCell ref="K94:K104"/>
    <mergeCell ref="J94:J104"/>
    <mergeCell ref="I94:I104"/>
    <mergeCell ref="H94:H104"/>
    <mergeCell ref="G94:G104"/>
    <mergeCell ref="B133:B139"/>
    <mergeCell ref="F140:F142"/>
    <mergeCell ref="D140:D142"/>
    <mergeCell ref="J140:J142"/>
    <mergeCell ref="I140:I142"/>
    <mergeCell ref="H140:H142"/>
    <mergeCell ref="B140:B142"/>
    <mergeCell ref="E140:E142"/>
    <mergeCell ref="G140:G142"/>
    <mergeCell ref="J133:J139"/>
    <mergeCell ref="I133:I139"/>
    <mergeCell ref="H133:H139"/>
    <mergeCell ref="G133:G139"/>
    <mergeCell ref="F133:F139"/>
    <mergeCell ref="E133:E139"/>
    <mergeCell ref="D133:D139"/>
    <mergeCell ref="J105:J112"/>
    <mergeCell ref="I105:I112"/>
    <mergeCell ref="R261:R262"/>
    <mergeCell ref="Q261:Q262"/>
    <mergeCell ref="P261:P262"/>
    <mergeCell ref="J144:J150"/>
    <mergeCell ref="I144:I150"/>
    <mergeCell ref="H144:H150"/>
    <mergeCell ref="G144:G150"/>
    <mergeCell ref="F144:F150"/>
    <mergeCell ref="E144:E150"/>
    <mergeCell ref="L159:L162"/>
    <mergeCell ref="K159:K162"/>
    <mergeCell ref="L164:L165"/>
    <mergeCell ref="K212:K214"/>
    <mergeCell ref="M218:M220"/>
    <mergeCell ref="L218:L220"/>
    <mergeCell ref="K218:K220"/>
    <mergeCell ref="K202:K204"/>
    <mergeCell ref="L202:L204"/>
    <mergeCell ref="L205:L209"/>
    <mergeCell ref="K205:K209"/>
    <mergeCell ref="M205:M207"/>
    <mergeCell ref="M166:M167"/>
    <mergeCell ref="M159:M162"/>
    <mergeCell ref="I159:I162"/>
    <mergeCell ref="C292:C299"/>
    <mergeCell ref="B292:B299"/>
    <mergeCell ref="O261:O262"/>
    <mergeCell ref="N261:N262"/>
    <mergeCell ref="M261:M262"/>
    <mergeCell ref="L261:L262"/>
    <mergeCell ref="K261:K262"/>
    <mergeCell ref="J261:J262"/>
    <mergeCell ref="D271:D276"/>
    <mergeCell ref="E271:E276"/>
    <mergeCell ref="C277:C289"/>
    <mergeCell ref="B277:B289"/>
    <mergeCell ref="H264:H268"/>
    <mergeCell ref="B264:B268"/>
    <mergeCell ref="H271:H276"/>
    <mergeCell ref="G273:G274"/>
    <mergeCell ref="H261:H262"/>
    <mergeCell ref="I261:I262"/>
    <mergeCell ref="D277:D289"/>
    <mergeCell ref="I278:I285"/>
    <mergeCell ref="H286:H289"/>
    <mergeCell ref="G282:G283"/>
    <mergeCell ref="G278:G280"/>
    <mergeCell ref="G284:G285"/>
    <mergeCell ref="F315:F316"/>
    <mergeCell ref="H315:H316"/>
    <mergeCell ref="G315:G316"/>
    <mergeCell ref="F292:F293"/>
    <mergeCell ref="F294:F295"/>
    <mergeCell ref="I315:I316"/>
    <mergeCell ref="N315:N316"/>
    <mergeCell ref="M315:M316"/>
    <mergeCell ref="L315:L316"/>
    <mergeCell ref="K315:K316"/>
    <mergeCell ref="J315:J316"/>
    <mergeCell ref="N310:N311"/>
    <mergeCell ref="N308:N309"/>
    <mergeCell ref="M308:M309"/>
    <mergeCell ref="L308:L309"/>
    <mergeCell ref="K308:K309"/>
    <mergeCell ref="H295:H299"/>
    <mergeCell ref="J308:J309"/>
    <mergeCell ref="H306:H307"/>
    <mergeCell ref="I306:I307"/>
    <mergeCell ref="M310:M311"/>
    <mergeCell ref="L310:L311"/>
    <mergeCell ref="K310:K311"/>
    <mergeCell ref="J310:J311"/>
    <mergeCell ref="R315:R316"/>
    <mergeCell ref="Q315:Q316"/>
    <mergeCell ref="P315:P316"/>
    <mergeCell ref="O315:O316"/>
    <mergeCell ref="J295:J299"/>
    <mergeCell ref="G292:G293"/>
    <mergeCell ref="G294:G295"/>
    <mergeCell ref="G298:G299"/>
    <mergeCell ref="G296:G297"/>
    <mergeCell ref="H300:H301"/>
    <mergeCell ref="I300:I301"/>
    <mergeCell ref="I295:I299"/>
    <mergeCell ref="I293:I294"/>
    <mergeCell ref="J300:J301"/>
    <mergeCell ref="K293:K294"/>
    <mergeCell ref="K295:K299"/>
    <mergeCell ref="M300:M301"/>
    <mergeCell ref="L300:L301"/>
    <mergeCell ref="K300:K301"/>
    <mergeCell ref="N295:N297"/>
    <mergeCell ref="R310:R311"/>
    <mergeCell ref="Q310:Q311"/>
    <mergeCell ref="P310:P311"/>
    <mergeCell ref="O310:O311"/>
    <mergeCell ref="E151:E157"/>
    <mergeCell ref="D204:D220"/>
    <mergeCell ref="I186:I195"/>
    <mergeCell ref="F171:F220"/>
    <mergeCell ref="H186:H195"/>
    <mergeCell ref="H208:H220"/>
    <mergeCell ref="H196:H202"/>
    <mergeCell ref="H204:H207"/>
    <mergeCell ref="G171:G220"/>
    <mergeCell ref="I208:I220"/>
    <mergeCell ref="I204:I207"/>
    <mergeCell ref="I196:I202"/>
    <mergeCell ref="H169:H170"/>
    <mergeCell ref="D151:D157"/>
    <mergeCell ref="I151:I157"/>
    <mergeCell ref="G159:G162"/>
    <mergeCell ref="H159:H162"/>
    <mergeCell ref="D159:D162"/>
    <mergeCell ref="E159:E162"/>
    <mergeCell ref="E166:E167"/>
    <mergeCell ref="F159:F162"/>
    <mergeCell ref="L151:L157"/>
    <mergeCell ref="K151:K157"/>
    <mergeCell ref="M156:M157"/>
    <mergeCell ref="H151:H157"/>
    <mergeCell ref="G151:G157"/>
    <mergeCell ref="F151:F157"/>
    <mergeCell ref="J151:J157"/>
    <mergeCell ref="K186:K197"/>
    <mergeCell ref="G166:G167"/>
    <mergeCell ref="J166:J167"/>
    <mergeCell ref="I166:I167"/>
    <mergeCell ref="J159:J162"/>
    <mergeCell ref="D224:D225"/>
    <mergeCell ref="D171:D202"/>
    <mergeCell ref="J226:J253"/>
    <mergeCell ref="I226:I253"/>
    <mergeCell ref="G226:G253"/>
    <mergeCell ref="H244:H253"/>
    <mergeCell ref="F226:F253"/>
    <mergeCell ref="E224:E225"/>
    <mergeCell ref="F255:F256"/>
    <mergeCell ref="G255:G256"/>
    <mergeCell ref="I255:I256"/>
    <mergeCell ref="I224:I225"/>
    <mergeCell ref="H221:H243"/>
  </mergeCells>
  <pageMargins left="0.39370078740157483" right="0.39370078740157483" top="0" bottom="0" header="0.31496062992125984" footer="0.31496062992125984"/>
  <pageSetup paperSize="9" scale="65" orientation="landscape" r:id="rId1"/>
  <headerFooter>
    <oddFooter>&amp;C&amp;P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84"/>
  <sheetViews>
    <sheetView workbookViewId="0">
      <selection activeCell="G10" sqref="G10"/>
    </sheetView>
  </sheetViews>
  <sheetFormatPr defaultRowHeight="12.75" x14ac:dyDescent="0.2"/>
  <cols>
    <col min="1" max="1" width="39.1640625" customWidth="1"/>
    <col min="2" max="3" width="9.1640625" customWidth="1"/>
    <col min="4" max="4" width="27.5" customWidth="1"/>
    <col min="5" max="5" width="12" customWidth="1"/>
    <col min="6" max="6" width="28.6640625" customWidth="1"/>
    <col min="7" max="7" width="8.5" customWidth="1"/>
    <col min="8" max="8" width="30.83203125" customWidth="1"/>
    <col min="9" max="9" width="9.1640625" customWidth="1"/>
    <col min="10" max="10" width="6.33203125" customWidth="1"/>
    <col min="11" max="14" width="8.83203125" style="25" customWidth="1"/>
    <col min="15" max="15" width="20.33203125" customWidth="1"/>
    <col min="16" max="18" width="16.5" customWidth="1"/>
  </cols>
  <sheetData>
    <row r="1" spans="1:18" ht="24.75" customHeight="1" x14ac:dyDescent="0.2">
      <c r="A1" s="308" t="s">
        <v>525</v>
      </c>
      <c r="B1" s="308"/>
      <c r="C1" s="308"/>
      <c r="D1" s="308"/>
      <c r="E1" s="308"/>
      <c r="F1" s="308"/>
      <c r="G1" s="308"/>
      <c r="H1" s="308"/>
      <c r="I1" s="308"/>
      <c r="J1" s="308"/>
      <c r="K1" s="308"/>
      <c r="L1" s="308"/>
      <c r="M1" s="308"/>
      <c r="N1" s="308"/>
      <c r="O1" s="308"/>
      <c r="P1" s="308"/>
      <c r="Q1" s="308"/>
      <c r="R1" s="308"/>
    </row>
    <row r="2" spans="1:18" ht="12.75" customHeight="1" x14ac:dyDescent="0.2">
      <c r="A2" s="308" t="s">
        <v>0</v>
      </c>
      <c r="B2" s="308"/>
      <c r="C2" s="308"/>
      <c r="D2" s="308"/>
      <c r="E2" s="308"/>
      <c r="F2" s="308"/>
      <c r="G2" s="308"/>
      <c r="H2" s="308"/>
      <c r="I2" s="308"/>
      <c r="J2" s="308"/>
      <c r="K2" s="308"/>
      <c r="L2" s="308"/>
      <c r="M2" s="308"/>
      <c r="N2" s="308"/>
      <c r="O2" s="308"/>
      <c r="P2" s="308"/>
      <c r="Q2" s="308"/>
      <c r="R2" s="308"/>
    </row>
    <row r="3" spans="1:18" ht="12.75" customHeight="1" x14ac:dyDescent="0.2">
      <c r="A3" s="309" t="s">
        <v>0</v>
      </c>
      <c r="B3" s="309"/>
      <c r="C3" s="309"/>
      <c r="D3" s="309"/>
      <c r="E3" s="309"/>
      <c r="F3" s="309"/>
      <c r="G3" s="309"/>
      <c r="H3" s="309"/>
      <c r="I3" s="309"/>
      <c r="J3" s="309"/>
      <c r="K3" s="309"/>
      <c r="L3" s="309"/>
      <c r="M3" s="309"/>
      <c r="N3" s="309"/>
      <c r="O3" s="309"/>
      <c r="P3" s="309"/>
      <c r="Q3" s="309"/>
      <c r="R3" s="309"/>
    </row>
    <row r="4" spans="1:18" ht="22.5" customHeight="1" x14ac:dyDescent="0.2">
      <c r="A4" s="310" t="s">
        <v>1</v>
      </c>
      <c r="B4" s="310" t="s">
        <v>2</v>
      </c>
      <c r="C4" s="310" t="s">
        <v>3</v>
      </c>
      <c r="D4" s="312" t="s">
        <v>424</v>
      </c>
      <c r="E4" s="310"/>
      <c r="F4" s="310"/>
      <c r="G4" s="310"/>
      <c r="H4" s="310"/>
      <c r="I4" s="310"/>
      <c r="J4" s="310" t="s">
        <v>4</v>
      </c>
      <c r="K4" s="289" t="s">
        <v>274</v>
      </c>
      <c r="L4" s="290"/>
      <c r="M4" s="290"/>
      <c r="N4" s="291"/>
      <c r="O4" s="220" t="s">
        <v>279</v>
      </c>
      <c r="P4" s="367" t="s">
        <v>399</v>
      </c>
      <c r="Q4" s="245" t="s">
        <v>400</v>
      </c>
      <c r="R4" s="245"/>
    </row>
    <row r="5" spans="1:18" ht="22.9" customHeight="1" x14ac:dyDescent="0.2">
      <c r="A5" s="310" t="s">
        <v>0</v>
      </c>
      <c r="B5" s="310" t="s">
        <v>0</v>
      </c>
      <c r="C5" s="310" t="s">
        <v>0</v>
      </c>
      <c r="D5" s="284" t="s">
        <v>5</v>
      </c>
      <c r="E5" s="285"/>
      <c r="F5" s="313" t="s">
        <v>427</v>
      </c>
      <c r="G5" s="285"/>
      <c r="H5" s="313" t="s">
        <v>428</v>
      </c>
      <c r="I5" s="285"/>
      <c r="J5" s="310" t="s">
        <v>0</v>
      </c>
      <c r="K5" s="20" t="s">
        <v>275</v>
      </c>
      <c r="L5" s="20" t="s">
        <v>276</v>
      </c>
      <c r="M5" s="20" t="s">
        <v>277</v>
      </c>
      <c r="N5" s="20" t="s">
        <v>278</v>
      </c>
      <c r="O5" s="221"/>
      <c r="P5" s="315"/>
      <c r="Q5" s="245"/>
      <c r="R5" s="245"/>
    </row>
    <row r="6" spans="1:18" ht="33.75" customHeight="1" x14ac:dyDescent="0.2">
      <c r="A6" s="310" t="s">
        <v>0</v>
      </c>
      <c r="B6" s="310" t="s">
        <v>0</v>
      </c>
      <c r="C6" s="311" t="s">
        <v>0</v>
      </c>
      <c r="D6" s="245" t="s">
        <v>425</v>
      </c>
      <c r="E6" s="245" t="s">
        <v>426</v>
      </c>
      <c r="F6" s="245" t="s">
        <v>425</v>
      </c>
      <c r="G6" s="245" t="s">
        <v>426</v>
      </c>
      <c r="H6" s="245" t="s">
        <v>425</v>
      </c>
      <c r="I6" s="245" t="s">
        <v>426</v>
      </c>
      <c r="J6" s="310" t="s">
        <v>0</v>
      </c>
      <c r="K6" s="21"/>
      <c r="L6" s="21"/>
      <c r="M6" s="21"/>
      <c r="N6" s="21"/>
      <c r="O6" s="221"/>
      <c r="P6" s="315"/>
      <c r="Q6" s="245" t="s">
        <v>401</v>
      </c>
      <c r="R6" s="245" t="s">
        <v>402</v>
      </c>
    </row>
    <row r="7" spans="1:18" ht="28.5" customHeight="1" x14ac:dyDescent="0.2">
      <c r="A7" s="310" t="s">
        <v>0</v>
      </c>
      <c r="B7" s="310" t="s">
        <v>0</v>
      </c>
      <c r="C7" s="311" t="s">
        <v>0</v>
      </c>
      <c r="D7" s="245"/>
      <c r="E7" s="246"/>
      <c r="F7" s="245"/>
      <c r="G7" s="246"/>
      <c r="H7" s="245"/>
      <c r="I7" s="246"/>
      <c r="J7" s="310" t="s">
        <v>0</v>
      </c>
      <c r="K7" s="21"/>
      <c r="L7" s="21"/>
      <c r="M7" s="21"/>
      <c r="N7" s="21"/>
      <c r="O7" s="85" t="s">
        <v>280</v>
      </c>
      <c r="P7" s="316"/>
      <c r="Q7" s="245"/>
      <c r="R7" s="245"/>
    </row>
    <row r="8" spans="1:18" ht="13.5" customHeight="1" x14ac:dyDescent="0.2">
      <c r="A8" s="1" t="s">
        <v>6</v>
      </c>
      <c r="B8" s="1" t="s">
        <v>7</v>
      </c>
      <c r="C8" s="1" t="s">
        <v>8</v>
      </c>
      <c r="D8" s="46" t="s">
        <v>9</v>
      </c>
      <c r="E8" s="46" t="s">
        <v>10</v>
      </c>
      <c r="F8" s="1" t="s">
        <v>12</v>
      </c>
      <c r="G8" s="1" t="s">
        <v>13</v>
      </c>
      <c r="H8" s="1" t="s">
        <v>22</v>
      </c>
      <c r="I8" s="1" t="s">
        <v>23</v>
      </c>
      <c r="J8" s="1" t="s">
        <v>24</v>
      </c>
      <c r="K8" s="22"/>
      <c r="L8" s="22"/>
      <c r="M8" s="22"/>
      <c r="N8" s="22"/>
      <c r="O8" s="26"/>
      <c r="P8" s="26"/>
      <c r="Q8" s="68"/>
      <c r="R8" s="68"/>
    </row>
    <row r="9" spans="1:18" ht="85.5" customHeight="1" x14ac:dyDescent="0.2">
      <c r="A9" s="12" t="s">
        <v>30</v>
      </c>
      <c r="B9" s="1" t="s">
        <v>31</v>
      </c>
      <c r="C9" s="1" t="s">
        <v>32</v>
      </c>
      <c r="D9" s="11"/>
      <c r="E9" s="11"/>
      <c r="F9" s="1" t="s">
        <v>0</v>
      </c>
      <c r="G9" s="1" t="s">
        <v>0</v>
      </c>
      <c r="H9" s="1" t="s">
        <v>0</v>
      </c>
      <c r="I9" s="1" t="s">
        <v>0</v>
      </c>
      <c r="J9" s="1" t="s">
        <v>0</v>
      </c>
      <c r="K9" s="22"/>
      <c r="L9" s="22"/>
      <c r="M9" s="22"/>
      <c r="N9" s="22"/>
      <c r="O9" s="2">
        <f>O242</f>
        <v>327291985.54000002</v>
      </c>
      <c r="P9" s="2">
        <f t="shared" ref="P9:R9" si="0">P242</f>
        <v>382945705.50999999</v>
      </c>
      <c r="Q9" s="2">
        <f t="shared" si="0"/>
        <v>284937300.90999997</v>
      </c>
      <c r="R9" s="2">
        <f t="shared" si="0"/>
        <v>262559068.88</v>
      </c>
    </row>
    <row r="10" spans="1:18" ht="79.5" customHeight="1" x14ac:dyDescent="0.2">
      <c r="A10" s="13" t="s">
        <v>33</v>
      </c>
      <c r="B10" s="1" t="s">
        <v>34</v>
      </c>
      <c r="C10" s="1" t="s">
        <v>35</v>
      </c>
      <c r="D10" s="11"/>
      <c r="E10" s="1"/>
      <c r="F10" s="1" t="s">
        <v>0</v>
      </c>
      <c r="G10" s="1" t="s">
        <v>0</v>
      </c>
      <c r="H10" s="1" t="s">
        <v>0</v>
      </c>
      <c r="I10" s="1" t="s">
        <v>0</v>
      </c>
      <c r="J10" s="1" t="s">
        <v>0</v>
      </c>
      <c r="K10" s="22"/>
      <c r="L10" s="22"/>
      <c r="M10" s="22"/>
      <c r="N10" s="22"/>
      <c r="O10" s="8">
        <f>O11+O113</f>
        <v>150083909.76000002</v>
      </c>
      <c r="P10" s="8">
        <f>P11+P113</f>
        <v>196368443.13</v>
      </c>
      <c r="Q10" s="8">
        <f>Q11+Q113</f>
        <v>115663307.75999999</v>
      </c>
      <c r="R10" s="8">
        <f>R11+R113</f>
        <v>91883706.310000002</v>
      </c>
    </row>
    <row r="11" spans="1:18" ht="96" customHeight="1" x14ac:dyDescent="0.2">
      <c r="A11" s="14" t="s">
        <v>36</v>
      </c>
      <c r="B11" s="1" t="s">
        <v>37</v>
      </c>
      <c r="C11" s="1" t="s">
        <v>38</v>
      </c>
      <c r="D11" s="11"/>
      <c r="E11" s="1"/>
      <c r="F11" s="1" t="s">
        <v>0</v>
      </c>
      <c r="G11" s="1" t="s">
        <v>0</v>
      </c>
      <c r="H11" s="1" t="s">
        <v>0</v>
      </c>
      <c r="I11" s="1" t="s">
        <v>0</v>
      </c>
      <c r="J11" s="1" t="s">
        <v>0</v>
      </c>
      <c r="K11" s="22"/>
      <c r="L11" s="22"/>
      <c r="M11" s="22"/>
      <c r="N11" s="22"/>
      <c r="O11" s="4">
        <f>O12+O13+O14+O19+O27+O38+O47+O48+O58+O63+O70+O78+O81+O89+O93+O94+O100+O103+O109</f>
        <v>144449891.44000003</v>
      </c>
      <c r="P11" s="4">
        <f>P12+P13+P14+P19+P27+P38+P47+P48+P58+P63+P70+P78+P81+P89+P93+P94+P100+P103+P109</f>
        <v>190477543.13</v>
      </c>
      <c r="Q11" s="4">
        <f>Q12+Q13+Q14+Q19+Q27+Q38+Q47+Q48+Q58+Q63+Q70+Q78+Q81+Q89+Q93+Q94+Q100+Q103+Q109</f>
        <v>109772407.75999999</v>
      </c>
      <c r="R11" s="4">
        <f>R12+R13+R14+R19+R27+R38+R47+R48+R58+R63+R70+R78+R81+R89+R93+R94+R100+R103+R109</f>
        <v>85992806.310000002</v>
      </c>
    </row>
    <row r="12" spans="1:18" s="7" customFormat="1" ht="56.25" customHeight="1" x14ac:dyDescent="0.2">
      <c r="A12" s="212" t="s">
        <v>39</v>
      </c>
      <c r="B12" s="212" t="s">
        <v>40</v>
      </c>
      <c r="C12" s="212" t="s">
        <v>41</v>
      </c>
      <c r="D12" s="212" t="s">
        <v>270</v>
      </c>
      <c r="E12" s="212" t="s">
        <v>271</v>
      </c>
      <c r="F12" s="212" t="s">
        <v>437</v>
      </c>
      <c r="G12" s="212" t="s">
        <v>42</v>
      </c>
      <c r="H12" s="212" t="s">
        <v>429</v>
      </c>
      <c r="I12" s="212" t="s">
        <v>42</v>
      </c>
      <c r="J12" s="212" t="s">
        <v>17</v>
      </c>
      <c r="K12" s="23" t="s">
        <v>285</v>
      </c>
      <c r="L12" s="23" t="s">
        <v>209</v>
      </c>
      <c r="M12" s="23" t="s">
        <v>291</v>
      </c>
      <c r="N12" s="23" t="s">
        <v>292</v>
      </c>
      <c r="O12" s="27">
        <v>170000</v>
      </c>
      <c r="P12" s="27">
        <f>20000+60000</f>
        <v>80000</v>
      </c>
      <c r="Q12" s="27"/>
      <c r="R12" s="27"/>
    </row>
    <row r="13" spans="1:18" s="7" customFormat="1" ht="61.5" customHeight="1" x14ac:dyDescent="0.2">
      <c r="A13" s="213"/>
      <c r="B13" s="213"/>
      <c r="C13" s="213"/>
      <c r="D13" s="213"/>
      <c r="E13" s="213"/>
      <c r="F13" s="213"/>
      <c r="G13" s="213"/>
      <c r="H13" s="213"/>
      <c r="I13" s="213"/>
      <c r="J13" s="213"/>
      <c r="K13" s="32" t="s">
        <v>290</v>
      </c>
      <c r="L13" s="32" t="s">
        <v>299</v>
      </c>
      <c r="M13" s="32" t="s">
        <v>291</v>
      </c>
      <c r="N13" s="32" t="s">
        <v>300</v>
      </c>
      <c r="O13" s="27">
        <v>0</v>
      </c>
      <c r="P13" s="27">
        <f>980000-60000</f>
        <v>920000</v>
      </c>
      <c r="Q13" s="27"/>
      <c r="R13" s="27"/>
    </row>
    <row r="14" spans="1:18" s="7" customFormat="1" ht="74.25" customHeight="1" x14ac:dyDescent="0.2">
      <c r="A14" s="212" t="s">
        <v>43</v>
      </c>
      <c r="B14" s="212" t="s">
        <v>44</v>
      </c>
      <c r="C14" s="212" t="s">
        <v>45</v>
      </c>
      <c r="D14" s="212" t="s">
        <v>270</v>
      </c>
      <c r="E14" s="212" t="s">
        <v>271</v>
      </c>
      <c r="F14" s="212" t="s">
        <v>431</v>
      </c>
      <c r="G14" s="212" t="s">
        <v>42</v>
      </c>
      <c r="H14" s="212" t="s">
        <v>506</v>
      </c>
      <c r="I14" s="212" t="s">
        <v>0</v>
      </c>
      <c r="J14" s="343" t="s">
        <v>11</v>
      </c>
      <c r="K14" s="296" t="s">
        <v>293</v>
      </c>
      <c r="L14" s="296" t="s">
        <v>47</v>
      </c>
      <c r="M14" s="34" t="s">
        <v>289</v>
      </c>
      <c r="N14" s="34" t="s">
        <v>289</v>
      </c>
      <c r="O14" s="37">
        <f>SUM(O15:O18)</f>
        <v>12548487.949999999</v>
      </c>
      <c r="P14" s="37">
        <f>SUM(P15:P18)</f>
        <v>10954654</v>
      </c>
      <c r="Q14" s="37">
        <f>SUM(Q15:Q18)</f>
        <v>8721147</v>
      </c>
      <c r="R14" s="37">
        <f>SUM(R15:R18)</f>
        <v>10083300</v>
      </c>
    </row>
    <row r="15" spans="1:18" s="17" customFormat="1" ht="24" customHeight="1" x14ac:dyDescent="0.2">
      <c r="A15" s="226"/>
      <c r="B15" s="226"/>
      <c r="C15" s="226"/>
      <c r="D15" s="226"/>
      <c r="E15" s="226"/>
      <c r="F15" s="226"/>
      <c r="G15" s="226"/>
      <c r="H15" s="226"/>
      <c r="I15" s="226"/>
      <c r="J15" s="344"/>
      <c r="K15" s="296"/>
      <c r="L15" s="296"/>
      <c r="M15" s="34" t="s">
        <v>367</v>
      </c>
      <c r="N15" s="34" t="s">
        <v>297</v>
      </c>
      <c r="O15" s="37">
        <f>7880654+2210457</f>
        <v>10091111</v>
      </c>
      <c r="P15" s="37">
        <v>10381100</v>
      </c>
      <c r="Q15" s="37">
        <f>7414185+1228847</f>
        <v>8643032</v>
      </c>
      <c r="R15" s="37">
        <f>9005185+1000000</f>
        <v>10005185</v>
      </c>
    </row>
    <row r="16" spans="1:18" s="17" customFormat="1" ht="24" customHeight="1" x14ac:dyDescent="0.2">
      <c r="A16" s="226"/>
      <c r="B16" s="226"/>
      <c r="C16" s="226"/>
      <c r="D16" s="226"/>
      <c r="E16" s="226"/>
      <c r="F16" s="226"/>
      <c r="G16" s="226"/>
      <c r="H16" s="226"/>
      <c r="I16" s="226"/>
      <c r="J16" s="344"/>
      <c r="K16" s="296"/>
      <c r="L16" s="296"/>
      <c r="M16" s="34" t="s">
        <v>368</v>
      </c>
      <c r="N16" s="34" t="s">
        <v>298</v>
      </c>
      <c r="O16" s="37">
        <v>226505</v>
      </c>
      <c r="P16" s="37">
        <f>86922+242988</f>
        <v>329910</v>
      </c>
      <c r="Q16" s="37"/>
      <c r="R16" s="37"/>
    </row>
    <row r="17" spans="1:18" s="17" customFormat="1" ht="24" customHeight="1" x14ac:dyDescent="0.2">
      <c r="A17" s="226"/>
      <c r="B17" s="226"/>
      <c r="C17" s="226"/>
      <c r="D17" s="226"/>
      <c r="E17" s="226"/>
      <c r="F17" s="226"/>
      <c r="G17" s="226"/>
      <c r="H17" s="226"/>
      <c r="I17" s="226"/>
      <c r="J17" s="344"/>
      <c r="K17" s="296"/>
      <c r="L17" s="296"/>
      <c r="M17" s="34" t="s">
        <v>369</v>
      </c>
      <c r="N17" s="34" t="s">
        <v>298</v>
      </c>
      <c r="O17" s="45">
        <v>155173</v>
      </c>
      <c r="P17" s="45">
        <v>243644</v>
      </c>
      <c r="Q17" s="45">
        <v>78115</v>
      </c>
      <c r="R17" s="45">
        <v>78115</v>
      </c>
    </row>
    <row r="18" spans="1:18" s="17" customFormat="1" ht="24" customHeight="1" x14ac:dyDescent="0.2">
      <c r="A18" s="226"/>
      <c r="B18" s="226"/>
      <c r="C18" s="226"/>
      <c r="D18" s="262"/>
      <c r="E18" s="262"/>
      <c r="F18" s="262"/>
      <c r="G18" s="262"/>
      <c r="H18" s="262"/>
      <c r="I18" s="262"/>
      <c r="J18" s="368"/>
      <c r="K18" s="305"/>
      <c r="L18" s="305"/>
      <c r="M18" s="150" t="s">
        <v>301</v>
      </c>
      <c r="N18" s="73" t="s">
        <v>298</v>
      </c>
      <c r="O18" s="40">
        <v>2075698.95</v>
      </c>
      <c r="P18" s="40"/>
      <c r="Q18" s="40"/>
      <c r="R18" s="40"/>
    </row>
    <row r="19" spans="1:18" s="7" customFormat="1" ht="31.5" customHeight="1" x14ac:dyDescent="0.2">
      <c r="A19" s="279" t="s">
        <v>48</v>
      </c>
      <c r="B19" s="263" t="s">
        <v>49</v>
      </c>
      <c r="C19" s="279" t="s">
        <v>50</v>
      </c>
      <c r="D19" s="263" t="s">
        <v>270</v>
      </c>
      <c r="E19" s="263" t="s">
        <v>271</v>
      </c>
      <c r="F19" s="263" t="s">
        <v>431</v>
      </c>
      <c r="G19" s="263" t="s">
        <v>42</v>
      </c>
      <c r="H19" s="263" t="s">
        <v>506</v>
      </c>
      <c r="I19" s="263" t="s">
        <v>0</v>
      </c>
      <c r="J19" s="263" t="s">
        <v>11</v>
      </c>
      <c r="K19" s="297" t="s">
        <v>293</v>
      </c>
      <c r="L19" s="297" t="s">
        <v>51</v>
      </c>
      <c r="M19" s="44" t="s">
        <v>289</v>
      </c>
      <c r="N19" s="74" t="s">
        <v>289</v>
      </c>
      <c r="O19" s="38">
        <f>SUM(O20:O26)</f>
        <v>31155163.379999999</v>
      </c>
      <c r="P19" s="38">
        <f>SUM(P20:P26)</f>
        <v>71470488.539999992</v>
      </c>
      <c r="Q19" s="38">
        <f>SUM(Q20:Q26)</f>
        <v>11080971.58</v>
      </c>
      <c r="R19" s="38">
        <f>SUM(R20:R26)</f>
        <v>13422760.16</v>
      </c>
    </row>
    <row r="20" spans="1:18" s="7" customFormat="1" ht="31.5" customHeight="1" x14ac:dyDescent="0.2">
      <c r="A20" s="280"/>
      <c r="B20" s="264"/>
      <c r="C20" s="280"/>
      <c r="D20" s="264"/>
      <c r="E20" s="264"/>
      <c r="F20" s="264"/>
      <c r="G20" s="264"/>
      <c r="H20" s="264"/>
      <c r="I20" s="264"/>
      <c r="J20" s="264"/>
      <c r="K20" s="298"/>
      <c r="L20" s="298"/>
      <c r="M20" s="34" t="s">
        <v>371</v>
      </c>
      <c r="N20" s="53" t="s">
        <v>298</v>
      </c>
      <c r="O20" s="40"/>
      <c r="P20" s="40">
        <v>49254423.289999999</v>
      </c>
      <c r="Q20" s="40"/>
      <c r="R20" s="40"/>
    </row>
    <row r="21" spans="1:18" s="7" customFormat="1" ht="26.25" customHeight="1" x14ac:dyDescent="0.2">
      <c r="A21" s="280"/>
      <c r="B21" s="264"/>
      <c r="C21" s="280"/>
      <c r="D21" s="264"/>
      <c r="E21" s="264"/>
      <c r="F21" s="264"/>
      <c r="G21" s="264"/>
      <c r="H21" s="264"/>
      <c r="I21" s="264"/>
      <c r="J21" s="264"/>
      <c r="K21" s="298"/>
      <c r="L21" s="298"/>
      <c r="M21" s="34" t="s">
        <v>372</v>
      </c>
      <c r="N21" s="53" t="s">
        <v>298</v>
      </c>
      <c r="O21" s="40">
        <v>4434344.7</v>
      </c>
      <c r="P21" s="40">
        <f>7733880-3281040</f>
        <v>4452840</v>
      </c>
      <c r="Q21" s="40">
        <f>7499520-3181296</f>
        <v>4318224</v>
      </c>
      <c r="R21" s="40">
        <f>7499520-3181296</f>
        <v>4318224</v>
      </c>
    </row>
    <row r="22" spans="1:18" s="7" customFormat="1" ht="24" customHeight="1" x14ac:dyDescent="0.2">
      <c r="A22" s="280"/>
      <c r="B22" s="264"/>
      <c r="C22" s="280"/>
      <c r="D22" s="264"/>
      <c r="E22" s="264"/>
      <c r="F22" s="264"/>
      <c r="G22" s="264"/>
      <c r="H22" s="264"/>
      <c r="I22" s="264"/>
      <c r="J22" s="264"/>
      <c r="K22" s="298"/>
      <c r="L22" s="298"/>
      <c r="M22" s="34" t="s">
        <v>373</v>
      </c>
      <c r="N22" s="53" t="s">
        <v>297</v>
      </c>
      <c r="O22" s="40">
        <f>11720299+990582</f>
        <v>12710881</v>
      </c>
      <c r="P22" s="40">
        <f>22797200-9260943</f>
        <v>13536257</v>
      </c>
      <c r="Q22" s="40">
        <f>11232300-4560314</f>
        <v>6671986</v>
      </c>
      <c r="R22" s="40">
        <f>11147300-4525804+2372517</f>
        <v>8994013</v>
      </c>
    </row>
    <row r="23" spans="1:18" s="7" customFormat="1" ht="24" customHeight="1" x14ac:dyDescent="0.2">
      <c r="A23" s="280"/>
      <c r="B23" s="264"/>
      <c r="C23" s="280"/>
      <c r="D23" s="264"/>
      <c r="E23" s="264"/>
      <c r="F23" s="264"/>
      <c r="G23" s="264"/>
      <c r="H23" s="264"/>
      <c r="I23" s="264"/>
      <c r="J23" s="264"/>
      <c r="K23" s="298"/>
      <c r="L23" s="298"/>
      <c r="M23" s="34" t="s">
        <v>368</v>
      </c>
      <c r="N23" s="53" t="s">
        <v>298</v>
      </c>
      <c r="O23" s="40">
        <v>12890224.310000001</v>
      </c>
      <c r="P23" s="40">
        <f>1938991-73065.23+583746</f>
        <v>2449671.77</v>
      </c>
      <c r="Q23" s="40"/>
      <c r="R23" s="40"/>
    </row>
    <row r="24" spans="1:18" s="7" customFormat="1" ht="24" customHeight="1" x14ac:dyDescent="0.2">
      <c r="A24" s="280"/>
      <c r="B24" s="264"/>
      <c r="C24" s="280"/>
      <c r="D24" s="264"/>
      <c r="E24" s="264"/>
      <c r="F24" s="264"/>
      <c r="G24" s="264"/>
      <c r="H24" s="264"/>
      <c r="I24" s="264"/>
      <c r="J24" s="264"/>
      <c r="K24" s="298"/>
      <c r="L24" s="298"/>
      <c r="M24" s="34" t="s">
        <v>369</v>
      </c>
      <c r="N24" s="53" t="s">
        <v>298</v>
      </c>
      <c r="O24" s="40">
        <v>442066</v>
      </c>
      <c r="P24" s="40">
        <f>1175067-451273+935413</f>
        <v>1659207</v>
      </c>
      <c r="Q24" s="40"/>
      <c r="R24" s="40"/>
    </row>
    <row r="25" spans="1:18" s="7" customFormat="1" ht="24" customHeight="1" x14ac:dyDescent="0.2">
      <c r="A25" s="280"/>
      <c r="B25" s="264"/>
      <c r="C25" s="280"/>
      <c r="D25" s="264"/>
      <c r="E25" s="264"/>
      <c r="F25" s="264"/>
      <c r="G25" s="264"/>
      <c r="H25" s="264"/>
      <c r="I25" s="264"/>
      <c r="J25" s="264"/>
      <c r="K25" s="298"/>
      <c r="L25" s="298"/>
      <c r="M25" s="34" t="s">
        <v>374</v>
      </c>
      <c r="N25" s="53" t="s">
        <v>298</v>
      </c>
      <c r="O25" s="40">
        <v>560400</v>
      </c>
      <c r="P25" s="40"/>
      <c r="Q25" s="40"/>
      <c r="R25" s="40"/>
    </row>
    <row r="26" spans="1:18" s="7" customFormat="1" ht="24" customHeight="1" x14ac:dyDescent="0.2">
      <c r="A26" s="281"/>
      <c r="B26" s="265"/>
      <c r="C26" s="281"/>
      <c r="D26" s="265"/>
      <c r="E26" s="265"/>
      <c r="F26" s="265"/>
      <c r="G26" s="265"/>
      <c r="H26" s="265"/>
      <c r="I26" s="265"/>
      <c r="J26" s="265"/>
      <c r="K26" s="299"/>
      <c r="L26" s="299"/>
      <c r="M26" s="34" t="s">
        <v>375</v>
      </c>
      <c r="N26" s="53" t="s">
        <v>298</v>
      </c>
      <c r="O26" s="40">
        <v>117247.37</v>
      </c>
      <c r="P26" s="40">
        <f>224370+11808.96-118089.48</f>
        <v>118089.48</v>
      </c>
      <c r="Q26" s="40">
        <f>172447+9076.16-90761.58</f>
        <v>90761.58</v>
      </c>
      <c r="R26" s="40">
        <f>209994+11052.32-110523.16</f>
        <v>110523.16</v>
      </c>
    </row>
    <row r="27" spans="1:18" s="7" customFormat="1" ht="36" customHeight="1" x14ac:dyDescent="0.2">
      <c r="A27" s="330" t="s">
        <v>53</v>
      </c>
      <c r="B27" s="263" t="s">
        <v>54</v>
      </c>
      <c r="C27" s="276" t="s">
        <v>55</v>
      </c>
      <c r="D27" s="263" t="s">
        <v>270</v>
      </c>
      <c r="E27" s="263" t="s">
        <v>271</v>
      </c>
      <c r="F27" s="263" t="s">
        <v>431</v>
      </c>
      <c r="G27" s="263" t="s">
        <v>42</v>
      </c>
      <c r="H27" s="263" t="s">
        <v>506</v>
      </c>
      <c r="I27" s="263" t="s">
        <v>0</v>
      </c>
      <c r="J27" s="263" t="s">
        <v>11</v>
      </c>
      <c r="K27" s="297" t="s">
        <v>293</v>
      </c>
      <c r="L27" s="297" t="s">
        <v>51</v>
      </c>
      <c r="M27" s="44" t="s">
        <v>289</v>
      </c>
      <c r="N27" s="74" t="s">
        <v>289</v>
      </c>
      <c r="O27" s="40">
        <f>SUM(O28:O37)</f>
        <v>20045800.100000001</v>
      </c>
      <c r="P27" s="40">
        <f t="shared" ref="P27:R27" si="1">SUM(P28:P37)</f>
        <v>20012045.390000001</v>
      </c>
      <c r="Q27" s="40">
        <f t="shared" si="1"/>
        <v>8161318.9500000002</v>
      </c>
      <c r="R27" s="40">
        <f t="shared" si="1"/>
        <v>10097581.050000001</v>
      </c>
    </row>
    <row r="28" spans="1:18" s="7" customFormat="1" ht="30" customHeight="1" x14ac:dyDescent="0.2">
      <c r="A28" s="330"/>
      <c r="B28" s="264"/>
      <c r="C28" s="276"/>
      <c r="D28" s="264"/>
      <c r="E28" s="264"/>
      <c r="F28" s="264"/>
      <c r="G28" s="264"/>
      <c r="H28" s="264"/>
      <c r="I28" s="264"/>
      <c r="J28" s="264"/>
      <c r="K28" s="298"/>
      <c r="L28" s="298"/>
      <c r="M28" s="34" t="s">
        <v>370</v>
      </c>
      <c r="N28" s="34" t="s">
        <v>298</v>
      </c>
      <c r="O28" s="40"/>
      <c r="P28" s="40">
        <v>2574341</v>
      </c>
      <c r="Q28" s="40"/>
      <c r="R28" s="40"/>
    </row>
    <row r="29" spans="1:18" s="7" customFormat="1" ht="25.5" customHeight="1" x14ac:dyDescent="0.2">
      <c r="A29" s="330"/>
      <c r="B29" s="264"/>
      <c r="C29" s="276"/>
      <c r="D29" s="264"/>
      <c r="E29" s="264"/>
      <c r="F29" s="264"/>
      <c r="G29" s="264"/>
      <c r="H29" s="264"/>
      <c r="I29" s="264"/>
      <c r="J29" s="264"/>
      <c r="K29" s="298"/>
      <c r="L29" s="298"/>
      <c r="M29" s="34" t="s">
        <v>372</v>
      </c>
      <c r="N29" s="34" t="s">
        <v>298</v>
      </c>
      <c r="O29" s="40">
        <v>3259492.13</v>
      </c>
      <c r="P29" s="40">
        <v>3281040</v>
      </c>
      <c r="Q29" s="40">
        <v>3181296</v>
      </c>
      <c r="R29" s="40">
        <v>3181296</v>
      </c>
    </row>
    <row r="30" spans="1:18" s="7" customFormat="1" ht="24" customHeight="1" x14ac:dyDescent="0.2">
      <c r="A30" s="330"/>
      <c r="B30" s="264"/>
      <c r="C30" s="276"/>
      <c r="D30" s="264"/>
      <c r="E30" s="264"/>
      <c r="F30" s="264"/>
      <c r="G30" s="264"/>
      <c r="H30" s="264"/>
      <c r="I30" s="264"/>
      <c r="J30" s="264"/>
      <c r="K30" s="298"/>
      <c r="L30" s="298"/>
      <c r="M30" s="34" t="s">
        <v>373</v>
      </c>
      <c r="N30" s="34" t="s">
        <v>297</v>
      </c>
      <c r="O30" s="40">
        <f>7846975+265137</f>
        <v>8112112</v>
      </c>
      <c r="P30" s="40">
        <v>9260943</v>
      </c>
      <c r="Q30" s="40">
        <v>4560314</v>
      </c>
      <c r="R30" s="40">
        <f>4525804+2000000</f>
        <v>6525804</v>
      </c>
    </row>
    <row r="31" spans="1:18" s="7" customFormat="1" ht="24" customHeight="1" x14ac:dyDescent="0.2">
      <c r="A31" s="330"/>
      <c r="B31" s="264"/>
      <c r="C31" s="276"/>
      <c r="D31" s="264"/>
      <c r="E31" s="264"/>
      <c r="F31" s="264"/>
      <c r="G31" s="264"/>
      <c r="H31" s="264"/>
      <c r="I31" s="264"/>
      <c r="J31" s="264"/>
      <c r="K31" s="298"/>
      <c r="L31" s="298"/>
      <c r="M31" s="34" t="s">
        <v>368</v>
      </c>
      <c r="N31" s="34" t="s">
        <v>298</v>
      </c>
      <c r="O31" s="40">
        <v>212119.16</v>
      </c>
      <c r="P31" s="40">
        <f>73065.23+418820</f>
        <v>491885.23</v>
      </c>
      <c r="Q31" s="40"/>
      <c r="R31" s="40"/>
    </row>
    <row r="32" spans="1:18" s="7" customFormat="1" ht="24" customHeight="1" x14ac:dyDescent="0.2">
      <c r="A32" s="330"/>
      <c r="B32" s="264"/>
      <c r="C32" s="276"/>
      <c r="D32" s="264"/>
      <c r="E32" s="264"/>
      <c r="F32" s="264"/>
      <c r="G32" s="264"/>
      <c r="H32" s="264"/>
      <c r="I32" s="264"/>
      <c r="J32" s="264"/>
      <c r="K32" s="298"/>
      <c r="L32" s="298"/>
      <c r="M32" s="34" t="s">
        <v>369</v>
      </c>
      <c r="N32" s="34" t="s">
        <v>298</v>
      </c>
      <c r="O32" s="40">
        <v>326733.09999999998</v>
      </c>
      <c r="P32" s="40">
        <v>451273</v>
      </c>
      <c r="Q32" s="40"/>
      <c r="R32" s="40"/>
    </row>
    <row r="33" spans="1:18" s="7" customFormat="1" ht="24" customHeight="1" x14ac:dyDescent="0.2">
      <c r="A33" s="330"/>
      <c r="B33" s="264"/>
      <c r="C33" s="276"/>
      <c r="D33" s="264"/>
      <c r="E33" s="264"/>
      <c r="F33" s="264"/>
      <c r="G33" s="264"/>
      <c r="H33" s="264"/>
      <c r="I33" s="264"/>
      <c r="J33" s="264"/>
      <c r="K33" s="298"/>
      <c r="L33" s="298"/>
      <c r="M33" s="34" t="s">
        <v>374</v>
      </c>
      <c r="N33" s="53" t="s">
        <v>298</v>
      </c>
      <c r="O33" s="40"/>
      <c r="P33" s="40">
        <v>670000</v>
      </c>
      <c r="Q33" s="40"/>
      <c r="R33" s="40"/>
    </row>
    <row r="34" spans="1:18" s="7" customFormat="1" ht="24" customHeight="1" x14ac:dyDescent="0.2">
      <c r="A34" s="330"/>
      <c r="B34" s="264"/>
      <c r="C34" s="276"/>
      <c r="D34" s="264"/>
      <c r="E34" s="264"/>
      <c r="F34" s="264"/>
      <c r="G34" s="264"/>
      <c r="H34" s="264"/>
      <c r="I34" s="264"/>
      <c r="J34" s="264"/>
      <c r="K34" s="298"/>
      <c r="L34" s="298"/>
      <c r="M34" s="34" t="s">
        <v>302</v>
      </c>
      <c r="N34" s="34" t="s">
        <v>298</v>
      </c>
      <c r="O34" s="40">
        <v>6429236.7000000002</v>
      </c>
      <c r="P34" s="40"/>
      <c r="Q34" s="40"/>
      <c r="R34" s="40"/>
    </row>
    <row r="35" spans="1:18" s="7" customFormat="1" ht="24" customHeight="1" x14ac:dyDescent="0.2">
      <c r="A35" s="330"/>
      <c r="B35" s="264"/>
      <c r="C35" s="276"/>
      <c r="D35" s="264"/>
      <c r="E35" s="264"/>
      <c r="F35" s="264"/>
      <c r="G35" s="264"/>
      <c r="H35" s="264"/>
      <c r="I35" s="264"/>
      <c r="J35" s="264"/>
      <c r="K35" s="298"/>
      <c r="L35" s="298"/>
      <c r="M35" s="34" t="s">
        <v>376</v>
      </c>
      <c r="N35" s="34" t="s">
        <v>298</v>
      </c>
      <c r="O35" s="40">
        <v>1535225.26</v>
      </c>
      <c r="P35" s="40">
        <v>3000000</v>
      </c>
      <c r="Q35" s="40"/>
      <c r="R35" s="40"/>
    </row>
    <row r="36" spans="1:18" s="7" customFormat="1" ht="24" customHeight="1" x14ac:dyDescent="0.2">
      <c r="A36" s="330"/>
      <c r="B36" s="264"/>
      <c r="C36" s="276"/>
      <c r="D36" s="264"/>
      <c r="E36" s="264"/>
      <c r="F36" s="264"/>
      <c r="G36" s="264"/>
      <c r="H36" s="264"/>
      <c r="I36" s="264"/>
      <c r="J36" s="264"/>
      <c r="K36" s="298"/>
      <c r="L36" s="298"/>
      <c r="M36" s="34" t="s">
        <v>375</v>
      </c>
      <c r="N36" s="53" t="s">
        <v>298</v>
      </c>
      <c r="O36" s="40"/>
      <c r="P36" s="40">
        <f>224370+11808.96-118089.48</f>
        <v>118089.48</v>
      </c>
      <c r="Q36" s="40">
        <v>90761.58</v>
      </c>
      <c r="R36" s="40">
        <v>110523.16</v>
      </c>
    </row>
    <row r="37" spans="1:18" s="7" customFormat="1" ht="24" customHeight="1" x14ac:dyDescent="0.2">
      <c r="A37" s="330"/>
      <c r="B37" s="265"/>
      <c r="C37" s="276"/>
      <c r="D37" s="265"/>
      <c r="E37" s="265"/>
      <c r="F37" s="265"/>
      <c r="G37" s="265"/>
      <c r="H37" s="265"/>
      <c r="I37" s="265"/>
      <c r="J37" s="265"/>
      <c r="K37" s="299"/>
      <c r="L37" s="299"/>
      <c r="M37" s="34" t="s">
        <v>377</v>
      </c>
      <c r="N37" s="53" t="s">
        <v>298</v>
      </c>
      <c r="O37" s="40">
        <v>170881.75</v>
      </c>
      <c r="P37" s="40">
        <f>156250+8223.68</f>
        <v>164473.68</v>
      </c>
      <c r="Q37" s="40">
        <f>312500+16447.37</f>
        <v>328947.37</v>
      </c>
      <c r="R37" s="40">
        <f>265960+13997.89</f>
        <v>279957.89</v>
      </c>
    </row>
    <row r="38" spans="1:18" s="7" customFormat="1" ht="25.5" customHeight="1" x14ac:dyDescent="0.2">
      <c r="A38" s="318" t="s">
        <v>56</v>
      </c>
      <c r="B38" s="282" t="s">
        <v>57</v>
      </c>
      <c r="C38" s="277" t="s">
        <v>58</v>
      </c>
      <c r="D38" s="282" t="s">
        <v>270</v>
      </c>
      <c r="E38" s="282" t="s">
        <v>271</v>
      </c>
      <c r="F38" s="282" t="s">
        <v>431</v>
      </c>
      <c r="G38" s="282" t="s">
        <v>42</v>
      </c>
      <c r="H38" s="282" t="s">
        <v>508</v>
      </c>
      <c r="I38" s="282" t="s">
        <v>0</v>
      </c>
      <c r="J38" s="282" t="s">
        <v>11</v>
      </c>
      <c r="K38" s="39" t="s">
        <v>289</v>
      </c>
      <c r="L38" s="39" t="s">
        <v>306</v>
      </c>
      <c r="M38" s="39" t="s">
        <v>289</v>
      </c>
      <c r="N38" s="75" t="s">
        <v>289</v>
      </c>
      <c r="O38" s="49">
        <f>SUM(O39:O46)</f>
        <v>13652522</v>
      </c>
      <c r="P38" s="49">
        <f t="shared" ref="P38:R38" si="2">SUM(P39:P46)</f>
        <v>20317230.16</v>
      </c>
      <c r="Q38" s="49">
        <f t="shared" si="2"/>
        <v>12370600</v>
      </c>
      <c r="R38" s="49">
        <f t="shared" si="2"/>
        <v>12370600</v>
      </c>
    </row>
    <row r="39" spans="1:18" s="7" customFormat="1" ht="24" customHeight="1" x14ac:dyDescent="0.2">
      <c r="A39" s="318"/>
      <c r="B39" s="226"/>
      <c r="C39" s="278"/>
      <c r="D39" s="226"/>
      <c r="E39" s="226"/>
      <c r="F39" s="226"/>
      <c r="G39" s="226"/>
      <c r="H39" s="226"/>
      <c r="I39" s="226"/>
      <c r="J39" s="226"/>
      <c r="K39" s="223" t="s">
        <v>285</v>
      </c>
      <c r="L39" s="223" t="s">
        <v>59</v>
      </c>
      <c r="M39" s="23" t="s">
        <v>380</v>
      </c>
      <c r="N39" s="23" t="s">
        <v>297</v>
      </c>
      <c r="O39" s="47">
        <v>6107253</v>
      </c>
      <c r="P39" s="47">
        <v>7108270</v>
      </c>
      <c r="Q39" s="47">
        <v>6372600</v>
      </c>
      <c r="R39" s="47">
        <v>6372600</v>
      </c>
    </row>
    <row r="40" spans="1:18" s="7" customFormat="1" ht="24" customHeight="1" x14ac:dyDescent="0.2">
      <c r="A40" s="318"/>
      <c r="B40" s="226"/>
      <c r="C40" s="278"/>
      <c r="D40" s="226"/>
      <c r="E40" s="226"/>
      <c r="F40" s="226"/>
      <c r="G40" s="226"/>
      <c r="H40" s="226"/>
      <c r="I40" s="226"/>
      <c r="J40" s="226"/>
      <c r="K40" s="224"/>
      <c r="L40" s="224"/>
      <c r="M40" s="23" t="s">
        <v>379</v>
      </c>
      <c r="N40" s="23" t="s">
        <v>298</v>
      </c>
      <c r="O40" s="47"/>
      <c r="P40" s="47">
        <v>5742330</v>
      </c>
      <c r="Q40" s="47"/>
      <c r="R40" s="47"/>
    </row>
    <row r="41" spans="1:18" s="7" customFormat="1" ht="24" customHeight="1" x14ac:dyDescent="0.2">
      <c r="A41" s="318"/>
      <c r="B41" s="226"/>
      <c r="C41" s="278"/>
      <c r="D41" s="226"/>
      <c r="E41" s="226"/>
      <c r="F41" s="226"/>
      <c r="G41" s="226"/>
      <c r="H41" s="226"/>
      <c r="I41" s="226"/>
      <c r="J41" s="226"/>
      <c r="K41" s="224"/>
      <c r="L41" s="224"/>
      <c r="M41" s="23" t="s">
        <v>381</v>
      </c>
      <c r="N41" s="23" t="s">
        <v>298</v>
      </c>
      <c r="O41" s="27">
        <v>127434</v>
      </c>
      <c r="P41" s="27">
        <v>56300</v>
      </c>
      <c r="Q41" s="27"/>
      <c r="R41" s="27"/>
    </row>
    <row r="42" spans="1:18" s="7" customFormat="1" ht="24" customHeight="1" x14ac:dyDescent="0.2">
      <c r="A42" s="318"/>
      <c r="B42" s="226"/>
      <c r="C42" s="278"/>
      <c r="D42" s="226"/>
      <c r="E42" s="226"/>
      <c r="F42" s="226"/>
      <c r="G42" s="226"/>
      <c r="H42" s="226"/>
      <c r="I42" s="226"/>
      <c r="J42" s="226"/>
      <c r="K42" s="225"/>
      <c r="L42" s="225"/>
      <c r="M42" s="23" t="s">
        <v>382</v>
      </c>
      <c r="N42" s="23" t="s">
        <v>298</v>
      </c>
      <c r="O42" s="27">
        <v>30276</v>
      </c>
      <c r="P42" s="27">
        <v>4000</v>
      </c>
      <c r="Q42" s="27"/>
      <c r="R42" s="27"/>
    </row>
    <row r="43" spans="1:18" s="7" customFormat="1" ht="24" customHeight="1" x14ac:dyDescent="0.2">
      <c r="A43" s="318"/>
      <c r="B43" s="226"/>
      <c r="C43" s="278"/>
      <c r="D43" s="226" t="s">
        <v>430</v>
      </c>
      <c r="E43" s="226"/>
      <c r="F43" s="226"/>
      <c r="G43" s="226"/>
      <c r="H43" s="226"/>
      <c r="I43" s="226"/>
      <c r="J43" s="226"/>
      <c r="K43" s="251" t="s">
        <v>293</v>
      </c>
      <c r="L43" s="251" t="s">
        <v>59</v>
      </c>
      <c r="M43" s="23" t="s">
        <v>383</v>
      </c>
      <c r="N43" s="23" t="s">
        <v>297</v>
      </c>
      <c r="O43" s="27">
        <v>6030173</v>
      </c>
      <c r="P43" s="27">
        <v>7100740</v>
      </c>
      <c r="Q43" s="27">
        <v>5998000</v>
      </c>
      <c r="R43" s="27">
        <v>5998000</v>
      </c>
    </row>
    <row r="44" spans="1:18" s="7" customFormat="1" ht="24" customHeight="1" x14ac:dyDescent="0.2">
      <c r="A44" s="318"/>
      <c r="B44" s="226"/>
      <c r="C44" s="278"/>
      <c r="D44" s="226"/>
      <c r="E44" s="226"/>
      <c r="F44" s="226"/>
      <c r="G44" s="226"/>
      <c r="H44" s="226"/>
      <c r="I44" s="226"/>
      <c r="J44" s="226"/>
      <c r="K44" s="257"/>
      <c r="L44" s="257"/>
      <c r="M44" s="23" t="s">
        <v>368</v>
      </c>
      <c r="N44" s="23" t="s">
        <v>298</v>
      </c>
      <c r="O44" s="27">
        <v>1029943</v>
      </c>
      <c r="P44" s="27">
        <v>37800</v>
      </c>
      <c r="Q44" s="27"/>
      <c r="R44" s="27"/>
    </row>
    <row r="45" spans="1:18" s="7" customFormat="1" ht="24" customHeight="1" x14ac:dyDescent="0.2">
      <c r="A45" s="318"/>
      <c r="B45" s="226"/>
      <c r="C45" s="278"/>
      <c r="D45" s="226"/>
      <c r="E45" s="226"/>
      <c r="F45" s="226"/>
      <c r="G45" s="226"/>
      <c r="H45" s="226"/>
      <c r="I45" s="226"/>
      <c r="J45" s="226"/>
      <c r="K45" s="257"/>
      <c r="L45" s="257"/>
      <c r="M45" s="23" t="s">
        <v>369</v>
      </c>
      <c r="N45" s="23" t="s">
        <v>298</v>
      </c>
      <c r="O45" s="27">
        <v>120445</v>
      </c>
      <c r="P45" s="27">
        <f>4000+80667</f>
        <v>84667</v>
      </c>
      <c r="Q45" s="27"/>
      <c r="R45" s="27"/>
    </row>
    <row r="46" spans="1:18" s="7" customFormat="1" ht="24" customHeight="1" x14ac:dyDescent="0.2">
      <c r="A46" s="331"/>
      <c r="B46" s="226"/>
      <c r="C46" s="266"/>
      <c r="D46" s="262"/>
      <c r="E46" s="213"/>
      <c r="F46" s="213"/>
      <c r="G46" s="213"/>
      <c r="H46" s="213"/>
      <c r="I46" s="213"/>
      <c r="J46" s="213"/>
      <c r="K46" s="252"/>
      <c r="L46" s="252"/>
      <c r="M46" s="23" t="s">
        <v>384</v>
      </c>
      <c r="N46" s="23" t="s">
        <v>298</v>
      </c>
      <c r="O46" s="27">
        <v>206998</v>
      </c>
      <c r="P46" s="27">
        <f>10660+173967-1503.84</f>
        <v>183123.16</v>
      </c>
      <c r="Q46" s="27"/>
      <c r="R46" s="27"/>
    </row>
    <row r="47" spans="1:18" s="7" customFormat="1" ht="108" customHeight="1" x14ac:dyDescent="0.2">
      <c r="A47" s="78" t="s">
        <v>60</v>
      </c>
      <c r="B47" s="50" t="s">
        <v>61</v>
      </c>
      <c r="C47" s="50" t="s">
        <v>62</v>
      </c>
      <c r="D47" s="51" t="s">
        <v>270</v>
      </c>
      <c r="E47" s="79" t="s">
        <v>271</v>
      </c>
      <c r="F47" s="6" t="s">
        <v>438</v>
      </c>
      <c r="G47" s="6" t="s">
        <v>42</v>
      </c>
      <c r="H47" s="6" t="s">
        <v>507</v>
      </c>
      <c r="I47" s="6" t="s">
        <v>0</v>
      </c>
      <c r="J47" s="6" t="s">
        <v>11</v>
      </c>
      <c r="K47" s="23" t="s">
        <v>293</v>
      </c>
      <c r="L47" s="23" t="s">
        <v>51</v>
      </c>
      <c r="M47" s="23" t="s">
        <v>366</v>
      </c>
      <c r="N47" s="23" t="s">
        <v>298</v>
      </c>
      <c r="O47" s="27">
        <v>523980</v>
      </c>
      <c r="P47" s="27">
        <f>332280+191700</f>
        <v>523980</v>
      </c>
      <c r="Q47" s="27">
        <f t="shared" ref="Q47:R47" si="3">332280+191700</f>
        <v>523980</v>
      </c>
      <c r="R47" s="27">
        <f t="shared" si="3"/>
        <v>523980</v>
      </c>
    </row>
    <row r="48" spans="1:18" s="7" customFormat="1" ht="40.5" customHeight="1" x14ac:dyDescent="0.2">
      <c r="A48" s="222" t="s">
        <v>63</v>
      </c>
      <c r="B48" s="222" t="s">
        <v>64</v>
      </c>
      <c r="C48" s="222" t="s">
        <v>65</v>
      </c>
      <c r="D48" s="222" t="s">
        <v>270</v>
      </c>
      <c r="E48" s="222" t="s">
        <v>271</v>
      </c>
      <c r="F48" s="332" t="s">
        <v>431</v>
      </c>
      <c r="G48" s="212" t="s">
        <v>42</v>
      </c>
      <c r="H48" s="212" t="s">
        <v>509</v>
      </c>
      <c r="I48" s="212" t="s">
        <v>0</v>
      </c>
      <c r="J48" s="212" t="s">
        <v>11</v>
      </c>
      <c r="K48" s="23"/>
      <c r="L48" s="23"/>
      <c r="M48" s="23"/>
      <c r="N48" s="23"/>
      <c r="O48" s="27">
        <f>SUM(O49:O57)</f>
        <v>14686065.909999998</v>
      </c>
      <c r="P48" s="27">
        <f t="shared" ref="P48:R48" si="4">SUM(P49:P57)</f>
        <v>17876447</v>
      </c>
      <c r="Q48" s="27">
        <f t="shared" si="4"/>
        <v>14563800</v>
      </c>
      <c r="R48" s="27">
        <f t="shared" si="4"/>
        <v>14563800</v>
      </c>
    </row>
    <row r="49" spans="1:18" s="7" customFormat="1" ht="21.75" customHeight="1" x14ac:dyDescent="0.2">
      <c r="A49" s="222"/>
      <c r="B49" s="222"/>
      <c r="C49" s="222"/>
      <c r="D49" s="222"/>
      <c r="E49" s="222"/>
      <c r="F49" s="333"/>
      <c r="G49" s="226"/>
      <c r="H49" s="226"/>
      <c r="I49" s="226"/>
      <c r="J49" s="226"/>
      <c r="K49" s="223" t="s">
        <v>293</v>
      </c>
      <c r="L49" s="223" t="s">
        <v>66</v>
      </c>
      <c r="M49" s="223" t="s">
        <v>365</v>
      </c>
      <c r="N49" s="35" t="s">
        <v>28</v>
      </c>
      <c r="O49" s="36">
        <v>10536841.5</v>
      </c>
      <c r="P49" s="36">
        <f>12564848+359751</f>
        <v>12924599</v>
      </c>
      <c r="Q49" s="36">
        <v>11186200</v>
      </c>
      <c r="R49" s="36">
        <v>11186200</v>
      </c>
    </row>
    <row r="50" spans="1:18" s="7" customFormat="1" ht="21.75" customHeight="1" x14ac:dyDescent="0.2">
      <c r="A50" s="222"/>
      <c r="B50" s="222"/>
      <c r="C50" s="222"/>
      <c r="D50" s="222"/>
      <c r="E50" s="222"/>
      <c r="F50" s="333"/>
      <c r="G50" s="226"/>
      <c r="H50" s="226"/>
      <c r="I50" s="226"/>
      <c r="J50" s="226"/>
      <c r="K50" s="224"/>
      <c r="L50" s="224"/>
      <c r="M50" s="224"/>
      <c r="N50" s="35" t="s">
        <v>316</v>
      </c>
      <c r="O50" s="36">
        <v>3098457.88</v>
      </c>
      <c r="P50" s="36">
        <f>3738252+108645</f>
        <v>3846897</v>
      </c>
      <c r="Q50" s="36">
        <v>3321900</v>
      </c>
      <c r="R50" s="36">
        <v>3321900</v>
      </c>
    </row>
    <row r="51" spans="1:18" s="7" customFormat="1" ht="21.75" customHeight="1" x14ac:dyDescent="0.2">
      <c r="A51" s="222"/>
      <c r="B51" s="222"/>
      <c r="C51" s="222"/>
      <c r="D51" s="222"/>
      <c r="E51" s="222"/>
      <c r="F51" s="333"/>
      <c r="G51" s="226"/>
      <c r="H51" s="226"/>
      <c r="I51" s="226"/>
      <c r="J51" s="226"/>
      <c r="K51" s="224"/>
      <c r="L51" s="224"/>
      <c r="M51" s="224"/>
      <c r="N51" s="35" t="s">
        <v>286</v>
      </c>
      <c r="O51" s="36">
        <v>879740.9</v>
      </c>
      <c r="P51" s="36">
        <v>1083800</v>
      </c>
      <c r="Q51" s="36">
        <v>46700</v>
      </c>
      <c r="R51" s="36">
        <v>46700</v>
      </c>
    </row>
    <row r="52" spans="1:18" s="7" customFormat="1" ht="21.75" customHeight="1" x14ac:dyDescent="0.2">
      <c r="A52" s="222"/>
      <c r="B52" s="222"/>
      <c r="C52" s="222"/>
      <c r="D52" s="269" t="s">
        <v>430</v>
      </c>
      <c r="E52" s="226" t="s">
        <v>42</v>
      </c>
      <c r="F52" s="226"/>
      <c r="G52" s="226"/>
      <c r="H52" s="226"/>
      <c r="I52" s="226"/>
      <c r="J52" s="226"/>
      <c r="K52" s="224"/>
      <c r="L52" s="224"/>
      <c r="M52" s="224"/>
      <c r="N52" s="35" t="s">
        <v>320</v>
      </c>
      <c r="O52" s="36">
        <v>314.60000000000002</v>
      </c>
      <c r="P52" s="36">
        <v>500</v>
      </c>
      <c r="Q52" s="36">
        <v>500</v>
      </c>
      <c r="R52" s="36">
        <v>500</v>
      </c>
    </row>
    <row r="53" spans="1:18" s="7" customFormat="1" ht="21.75" customHeight="1" x14ac:dyDescent="0.2">
      <c r="A53" s="222"/>
      <c r="B53" s="222"/>
      <c r="C53" s="222"/>
      <c r="D53" s="269"/>
      <c r="E53" s="226"/>
      <c r="F53" s="226"/>
      <c r="G53" s="226"/>
      <c r="H53" s="226"/>
      <c r="I53" s="226"/>
      <c r="J53" s="226"/>
      <c r="K53" s="224"/>
      <c r="L53" s="224"/>
      <c r="M53" s="224"/>
      <c r="N53" s="35" t="s">
        <v>285</v>
      </c>
      <c r="O53" s="36">
        <v>12810</v>
      </c>
      <c r="P53" s="36">
        <v>9400</v>
      </c>
      <c r="Q53" s="36">
        <v>4800</v>
      </c>
      <c r="R53" s="36">
        <v>4800</v>
      </c>
    </row>
    <row r="54" spans="1:18" s="7" customFormat="1" ht="21.75" customHeight="1" x14ac:dyDescent="0.2">
      <c r="A54" s="222"/>
      <c r="B54" s="222"/>
      <c r="C54" s="222"/>
      <c r="D54" s="269"/>
      <c r="E54" s="226"/>
      <c r="F54" s="226"/>
      <c r="G54" s="226"/>
      <c r="H54" s="226"/>
      <c r="I54" s="226"/>
      <c r="J54" s="226"/>
      <c r="K54" s="224"/>
      <c r="L54" s="224"/>
      <c r="M54" s="224"/>
      <c r="N54" s="23" t="s">
        <v>293</v>
      </c>
      <c r="O54" s="27">
        <v>5222</v>
      </c>
      <c r="P54" s="27">
        <v>11066.54</v>
      </c>
      <c r="Q54" s="27">
        <v>3700</v>
      </c>
      <c r="R54" s="27">
        <v>3700</v>
      </c>
    </row>
    <row r="55" spans="1:18" s="7" customFormat="1" ht="21.75" customHeight="1" x14ac:dyDescent="0.2">
      <c r="A55" s="222"/>
      <c r="B55" s="222"/>
      <c r="C55" s="222"/>
      <c r="D55" s="269"/>
      <c r="E55" s="226"/>
      <c r="F55" s="226"/>
      <c r="G55" s="226"/>
      <c r="H55" s="226"/>
      <c r="I55" s="226"/>
      <c r="J55" s="226"/>
      <c r="K55" s="224"/>
      <c r="L55" s="224"/>
      <c r="M55" s="225"/>
      <c r="N55" s="23" t="s">
        <v>290</v>
      </c>
      <c r="O55" s="27"/>
      <c r="P55" s="27">
        <v>184.46</v>
      </c>
      <c r="Q55" s="27"/>
      <c r="R55" s="27"/>
    </row>
    <row r="56" spans="1:18" s="7" customFormat="1" ht="21.75" customHeight="1" x14ac:dyDescent="0.2">
      <c r="A56" s="222"/>
      <c r="B56" s="222"/>
      <c r="C56" s="222"/>
      <c r="D56" s="269"/>
      <c r="E56" s="226"/>
      <c r="F56" s="226"/>
      <c r="G56" s="226"/>
      <c r="H56" s="226"/>
      <c r="I56" s="226"/>
      <c r="J56" s="226"/>
      <c r="K56" s="224"/>
      <c r="L56" s="224"/>
      <c r="M56" s="223" t="s">
        <v>323</v>
      </c>
      <c r="N56" s="23" t="s">
        <v>28</v>
      </c>
      <c r="O56" s="27">
        <v>117265</v>
      </c>
      <c r="P56" s="27"/>
      <c r="Q56" s="27"/>
      <c r="R56" s="27"/>
    </row>
    <row r="57" spans="1:18" s="7" customFormat="1" ht="21.75" customHeight="1" x14ac:dyDescent="0.2">
      <c r="A57" s="222"/>
      <c r="B57" s="222"/>
      <c r="C57" s="222"/>
      <c r="D57" s="269"/>
      <c r="E57" s="213"/>
      <c r="F57" s="213"/>
      <c r="G57" s="213"/>
      <c r="H57" s="213"/>
      <c r="I57" s="213"/>
      <c r="J57" s="213"/>
      <c r="K57" s="225"/>
      <c r="L57" s="225"/>
      <c r="M57" s="225"/>
      <c r="N57" s="23" t="s">
        <v>316</v>
      </c>
      <c r="O57" s="27">
        <v>35414.03</v>
      </c>
      <c r="P57" s="27"/>
      <c r="Q57" s="27"/>
      <c r="R57" s="27"/>
    </row>
    <row r="58" spans="1:18" s="7" customFormat="1" ht="67.5" customHeight="1" x14ac:dyDescent="0.2">
      <c r="A58" s="226" t="s">
        <v>67</v>
      </c>
      <c r="B58" s="226" t="s">
        <v>68</v>
      </c>
      <c r="C58" s="270" t="s">
        <v>69</v>
      </c>
      <c r="D58" s="263" t="s">
        <v>70</v>
      </c>
      <c r="E58" s="268" t="s">
        <v>42</v>
      </c>
      <c r="F58" s="212" t="s">
        <v>511</v>
      </c>
      <c r="G58" s="212" t="s">
        <v>42</v>
      </c>
      <c r="H58" s="212" t="s">
        <v>510</v>
      </c>
      <c r="I58" s="212" t="s">
        <v>42</v>
      </c>
      <c r="J58" s="212" t="s">
        <v>6</v>
      </c>
      <c r="K58" s="23"/>
      <c r="L58" s="23"/>
      <c r="M58" s="23"/>
      <c r="N58" s="23"/>
      <c r="O58" s="27">
        <f>SUM(O59:O62)</f>
        <v>650931.23</v>
      </c>
      <c r="P58" s="27">
        <f t="shared" ref="P58:R58" si="5">SUM(P59:P62)</f>
        <v>810751</v>
      </c>
      <c r="Q58" s="27">
        <f t="shared" si="5"/>
        <v>23000</v>
      </c>
      <c r="R58" s="27">
        <f t="shared" si="5"/>
        <v>23000</v>
      </c>
    </row>
    <row r="59" spans="1:18" s="7" customFormat="1" ht="67.5" customHeight="1" x14ac:dyDescent="0.2">
      <c r="A59" s="226"/>
      <c r="B59" s="226"/>
      <c r="C59" s="270"/>
      <c r="D59" s="264"/>
      <c r="E59" s="269"/>
      <c r="F59" s="226"/>
      <c r="G59" s="226"/>
      <c r="H59" s="226"/>
      <c r="I59" s="226"/>
      <c r="J59" s="226"/>
      <c r="K59" s="23" t="s">
        <v>285</v>
      </c>
      <c r="L59" s="23" t="s">
        <v>152</v>
      </c>
      <c r="M59" s="32" t="s">
        <v>396</v>
      </c>
      <c r="N59" s="32" t="s">
        <v>286</v>
      </c>
      <c r="O59" s="27">
        <v>203526.85</v>
      </c>
      <c r="P59" s="27">
        <v>579500</v>
      </c>
      <c r="Q59" s="27"/>
      <c r="R59" s="27"/>
    </row>
    <row r="60" spans="1:18" s="7" customFormat="1" ht="67.5" customHeight="1" x14ac:dyDescent="0.2">
      <c r="A60" s="226"/>
      <c r="B60" s="226"/>
      <c r="C60" s="270"/>
      <c r="D60" s="264"/>
      <c r="E60" s="269"/>
      <c r="F60" s="226"/>
      <c r="G60" s="226"/>
      <c r="H60" s="226"/>
      <c r="I60" s="226"/>
      <c r="J60" s="226"/>
      <c r="K60" s="23" t="s">
        <v>285</v>
      </c>
      <c r="L60" s="52" t="s">
        <v>152</v>
      </c>
      <c r="M60" s="34" t="s">
        <v>397</v>
      </c>
      <c r="N60" s="34" t="s">
        <v>290</v>
      </c>
      <c r="O60" s="37">
        <v>20000</v>
      </c>
      <c r="P60" s="37"/>
      <c r="Q60" s="37"/>
      <c r="R60" s="37"/>
    </row>
    <row r="61" spans="1:18" s="7" customFormat="1" ht="67.5" customHeight="1" x14ac:dyDescent="0.2">
      <c r="A61" s="226"/>
      <c r="B61" s="226"/>
      <c r="C61" s="270"/>
      <c r="D61" s="264"/>
      <c r="E61" s="269"/>
      <c r="F61" s="226"/>
      <c r="G61" s="226"/>
      <c r="H61" s="226"/>
      <c r="I61" s="226"/>
      <c r="J61" s="226"/>
      <c r="K61" s="23" t="s">
        <v>285</v>
      </c>
      <c r="L61" s="58" t="s">
        <v>111</v>
      </c>
      <c r="M61" s="34" t="s">
        <v>394</v>
      </c>
      <c r="N61" s="34" t="s">
        <v>293</v>
      </c>
      <c r="O61" s="45">
        <v>58100</v>
      </c>
      <c r="P61" s="45">
        <v>55100</v>
      </c>
      <c r="Q61" s="45">
        <v>23000</v>
      </c>
      <c r="R61" s="45">
        <v>23000</v>
      </c>
    </row>
    <row r="62" spans="1:18" s="7" customFormat="1" ht="67.5" customHeight="1" x14ac:dyDescent="0.2">
      <c r="A62" s="213"/>
      <c r="B62" s="213"/>
      <c r="C62" s="288"/>
      <c r="D62" s="265"/>
      <c r="E62" s="369"/>
      <c r="F62" s="213"/>
      <c r="G62" s="213"/>
      <c r="H62" s="213"/>
      <c r="I62" s="213"/>
      <c r="J62" s="213"/>
      <c r="K62" s="32" t="s">
        <v>285</v>
      </c>
      <c r="L62" s="58" t="s">
        <v>259</v>
      </c>
      <c r="M62" s="34" t="s">
        <v>327</v>
      </c>
      <c r="N62" s="150" t="s">
        <v>286</v>
      </c>
      <c r="O62" s="66">
        <v>369304.38</v>
      </c>
      <c r="P62" s="41">
        <v>176151</v>
      </c>
      <c r="Q62" s="41"/>
      <c r="R62" s="41"/>
    </row>
    <row r="63" spans="1:18" s="7" customFormat="1" ht="28.5" customHeight="1" x14ac:dyDescent="0.2">
      <c r="A63" s="318" t="s">
        <v>71</v>
      </c>
      <c r="B63" s="212" t="s">
        <v>72</v>
      </c>
      <c r="C63" s="278" t="s">
        <v>73</v>
      </c>
      <c r="D63" s="282" t="s">
        <v>270</v>
      </c>
      <c r="E63" s="212" t="s">
        <v>271</v>
      </c>
      <c r="F63" s="212" t="s">
        <v>74</v>
      </c>
      <c r="G63" s="212" t="s">
        <v>42</v>
      </c>
      <c r="H63" s="212" t="s">
        <v>442</v>
      </c>
      <c r="I63" s="212" t="s">
        <v>42</v>
      </c>
      <c r="J63" s="218" t="s">
        <v>12</v>
      </c>
      <c r="K63" s="295" t="s">
        <v>285</v>
      </c>
      <c r="L63" s="295" t="s">
        <v>75</v>
      </c>
      <c r="M63" s="80" t="s">
        <v>289</v>
      </c>
      <c r="N63" s="48" t="s">
        <v>289</v>
      </c>
      <c r="O63" s="49">
        <f>SUM(O64:O69)</f>
        <v>7721386</v>
      </c>
      <c r="P63" s="49">
        <f t="shared" ref="P63:R63" si="6">SUM(P64:P69)</f>
        <v>10826385</v>
      </c>
      <c r="Q63" s="49">
        <f t="shared" si="6"/>
        <v>7088767</v>
      </c>
      <c r="R63" s="49">
        <f t="shared" si="6"/>
        <v>7144567</v>
      </c>
    </row>
    <row r="64" spans="1:18" s="7" customFormat="1" ht="28.5" customHeight="1" x14ac:dyDescent="0.2">
      <c r="A64" s="318"/>
      <c r="B64" s="226"/>
      <c r="C64" s="278"/>
      <c r="D64" s="226"/>
      <c r="E64" s="226"/>
      <c r="F64" s="226"/>
      <c r="G64" s="226"/>
      <c r="H64" s="226"/>
      <c r="I64" s="226"/>
      <c r="J64" s="219"/>
      <c r="K64" s="295"/>
      <c r="L64" s="295"/>
      <c r="M64" s="336" t="s">
        <v>356</v>
      </c>
      <c r="N64" s="119" t="s">
        <v>297</v>
      </c>
      <c r="O64" s="81">
        <v>7256700</v>
      </c>
      <c r="P64" s="43">
        <v>7943400</v>
      </c>
      <c r="Q64" s="43">
        <v>7000100</v>
      </c>
      <c r="R64" s="43">
        <v>7055900</v>
      </c>
    </row>
    <row r="65" spans="1:18" s="7" customFormat="1" ht="28.5" customHeight="1" x14ac:dyDescent="0.2">
      <c r="A65" s="318"/>
      <c r="B65" s="226"/>
      <c r="C65" s="278"/>
      <c r="D65" s="226"/>
      <c r="E65" s="226"/>
      <c r="F65" s="226"/>
      <c r="G65" s="226"/>
      <c r="H65" s="226"/>
      <c r="I65" s="226"/>
      <c r="J65" s="219"/>
      <c r="K65" s="295"/>
      <c r="L65" s="295"/>
      <c r="M65" s="337"/>
      <c r="N65" s="34" t="s">
        <v>298</v>
      </c>
      <c r="O65" s="67">
        <v>266785</v>
      </c>
      <c r="P65" s="40">
        <v>2616860</v>
      </c>
      <c r="Q65" s="40"/>
      <c r="R65" s="40"/>
    </row>
    <row r="66" spans="1:18" s="7" customFormat="1" ht="28.5" customHeight="1" x14ac:dyDescent="0.2">
      <c r="A66" s="318"/>
      <c r="B66" s="226"/>
      <c r="C66" s="278"/>
      <c r="D66" s="226"/>
      <c r="E66" s="213"/>
      <c r="F66" s="226"/>
      <c r="G66" s="226"/>
      <c r="H66" s="226"/>
      <c r="I66" s="226"/>
      <c r="J66" s="219"/>
      <c r="K66" s="295"/>
      <c r="L66" s="295"/>
      <c r="M66" s="23" t="s">
        <v>524</v>
      </c>
      <c r="N66" s="23" t="s">
        <v>298</v>
      </c>
      <c r="O66" s="27"/>
      <c r="P66" s="27">
        <v>70000</v>
      </c>
      <c r="Q66" s="27"/>
      <c r="R66" s="27"/>
    </row>
    <row r="67" spans="1:18" s="7" customFormat="1" ht="33" customHeight="1" x14ac:dyDescent="0.2">
      <c r="A67" s="318"/>
      <c r="B67" s="226"/>
      <c r="C67" s="278"/>
      <c r="D67" s="274" t="s">
        <v>432</v>
      </c>
      <c r="E67" s="212" t="s">
        <v>42</v>
      </c>
      <c r="F67" s="226"/>
      <c r="G67" s="226"/>
      <c r="H67" s="226" t="s">
        <v>443</v>
      </c>
      <c r="I67" s="226"/>
      <c r="J67" s="219"/>
      <c r="K67" s="295"/>
      <c r="L67" s="295"/>
      <c r="M67" s="23" t="s">
        <v>354</v>
      </c>
      <c r="N67" s="23" t="s">
        <v>298</v>
      </c>
      <c r="O67" s="27"/>
      <c r="P67" s="27">
        <v>107458</v>
      </c>
      <c r="Q67" s="27"/>
      <c r="R67" s="27"/>
    </row>
    <row r="68" spans="1:18" s="7" customFormat="1" ht="33" customHeight="1" x14ac:dyDescent="0.2">
      <c r="A68" s="318"/>
      <c r="B68" s="226"/>
      <c r="C68" s="278"/>
      <c r="D68" s="274"/>
      <c r="E68" s="226"/>
      <c r="F68" s="226"/>
      <c r="G68" s="226"/>
      <c r="H68" s="271"/>
      <c r="I68" s="226"/>
      <c r="J68" s="219"/>
      <c r="K68" s="295"/>
      <c r="L68" s="295"/>
      <c r="M68" s="23" t="s">
        <v>303</v>
      </c>
      <c r="N68" s="23" t="s">
        <v>298</v>
      </c>
      <c r="O68" s="27">
        <v>109794</v>
      </c>
      <c r="P68" s="27"/>
      <c r="Q68" s="27"/>
      <c r="R68" s="27"/>
    </row>
    <row r="69" spans="1:18" s="7" customFormat="1" ht="33" customHeight="1" x14ac:dyDescent="0.2">
      <c r="A69" s="318"/>
      <c r="B69" s="213"/>
      <c r="C69" s="278"/>
      <c r="D69" s="275"/>
      <c r="E69" s="213"/>
      <c r="F69" s="213"/>
      <c r="G69" s="213"/>
      <c r="H69" s="272"/>
      <c r="I69" s="213"/>
      <c r="J69" s="232"/>
      <c r="K69" s="295"/>
      <c r="L69" s="295"/>
      <c r="M69" s="30" t="s">
        <v>355</v>
      </c>
      <c r="N69" s="31" t="s">
        <v>298</v>
      </c>
      <c r="O69" s="63">
        <v>88107</v>
      </c>
      <c r="P69" s="27">
        <v>88667</v>
      </c>
      <c r="Q69" s="27">
        <v>88667</v>
      </c>
      <c r="R69" s="27">
        <v>88667</v>
      </c>
    </row>
    <row r="70" spans="1:18" s="7" customFormat="1" ht="24.75" customHeight="1" x14ac:dyDescent="0.2">
      <c r="A70" s="318" t="s">
        <v>76</v>
      </c>
      <c r="B70" s="212" t="s">
        <v>77</v>
      </c>
      <c r="C70" s="278" t="s">
        <v>78</v>
      </c>
      <c r="D70" s="212" t="s">
        <v>270</v>
      </c>
      <c r="E70" s="212" t="s">
        <v>271</v>
      </c>
      <c r="F70" s="212" t="s">
        <v>79</v>
      </c>
      <c r="G70" s="212" t="s">
        <v>42</v>
      </c>
      <c r="H70" s="212" t="s">
        <v>512</v>
      </c>
      <c r="I70" s="212" t="s">
        <v>42</v>
      </c>
      <c r="J70" s="218" t="s">
        <v>12</v>
      </c>
      <c r="K70" s="258" t="s">
        <v>285</v>
      </c>
      <c r="L70" s="258" t="s">
        <v>75</v>
      </c>
      <c r="M70" s="24" t="s">
        <v>289</v>
      </c>
      <c r="N70" s="24" t="s">
        <v>289</v>
      </c>
      <c r="O70" s="28">
        <f>SUM(O71:O77)</f>
        <v>9574321</v>
      </c>
      <c r="P70" s="28">
        <f>SUM(P71:P77)</f>
        <v>8464229</v>
      </c>
      <c r="Q70" s="28">
        <f>SUM(Q71:Q77)</f>
        <v>8059952</v>
      </c>
      <c r="R70" s="28">
        <f>SUM(R71:R77)</f>
        <v>5786716</v>
      </c>
    </row>
    <row r="71" spans="1:18" s="7" customFormat="1" ht="24.75" customHeight="1" x14ac:dyDescent="0.2">
      <c r="A71" s="318"/>
      <c r="B71" s="226"/>
      <c r="C71" s="278"/>
      <c r="D71" s="226"/>
      <c r="E71" s="226"/>
      <c r="F71" s="226"/>
      <c r="G71" s="226"/>
      <c r="H71" s="226"/>
      <c r="I71" s="226"/>
      <c r="J71" s="219"/>
      <c r="K71" s="259"/>
      <c r="L71" s="259"/>
      <c r="M71" s="223" t="s">
        <v>351</v>
      </c>
      <c r="N71" s="23" t="s">
        <v>297</v>
      </c>
      <c r="O71" s="27">
        <v>5996870</v>
      </c>
      <c r="P71" s="27">
        <f>7390500+92539</f>
        <v>7483039</v>
      </c>
      <c r="Q71" s="27">
        <v>5260400</v>
      </c>
      <c r="R71" s="27">
        <v>5260400</v>
      </c>
    </row>
    <row r="72" spans="1:18" s="7" customFormat="1" ht="24.75" customHeight="1" x14ac:dyDescent="0.2">
      <c r="A72" s="318"/>
      <c r="B72" s="226"/>
      <c r="C72" s="278"/>
      <c r="D72" s="226"/>
      <c r="E72" s="226"/>
      <c r="F72" s="226"/>
      <c r="G72" s="226"/>
      <c r="H72" s="226"/>
      <c r="I72" s="226"/>
      <c r="J72" s="219"/>
      <c r="K72" s="259"/>
      <c r="L72" s="259"/>
      <c r="M72" s="225"/>
      <c r="N72" s="23" t="s">
        <v>298</v>
      </c>
      <c r="O72" s="27"/>
      <c r="P72" s="27">
        <v>40000</v>
      </c>
      <c r="Q72" s="27"/>
      <c r="R72" s="27"/>
    </row>
    <row r="73" spans="1:18" s="7" customFormat="1" ht="24.75" customHeight="1" x14ac:dyDescent="0.2">
      <c r="A73" s="318"/>
      <c r="B73" s="226"/>
      <c r="C73" s="278"/>
      <c r="D73" s="213"/>
      <c r="E73" s="213"/>
      <c r="F73" s="226"/>
      <c r="G73" s="226"/>
      <c r="H73" s="226"/>
      <c r="I73" s="226"/>
      <c r="J73" s="219"/>
      <c r="K73" s="259"/>
      <c r="L73" s="259"/>
      <c r="M73" s="23" t="s">
        <v>352</v>
      </c>
      <c r="N73" s="23" t="s">
        <v>298</v>
      </c>
      <c r="O73" s="27">
        <v>102000</v>
      </c>
      <c r="P73" s="27">
        <f>145000+736190</f>
        <v>881190</v>
      </c>
      <c r="Q73" s="27"/>
      <c r="R73" s="27"/>
    </row>
    <row r="74" spans="1:18" s="7" customFormat="1" ht="24.75" customHeight="1" x14ac:dyDescent="0.2">
      <c r="A74" s="318"/>
      <c r="B74" s="226"/>
      <c r="C74" s="278"/>
      <c r="D74" s="273" t="s">
        <v>433</v>
      </c>
      <c r="E74" s="266" t="s">
        <v>42</v>
      </c>
      <c r="F74" s="226"/>
      <c r="G74" s="226"/>
      <c r="H74" s="226"/>
      <c r="I74" s="226"/>
      <c r="J74" s="219"/>
      <c r="K74" s="259"/>
      <c r="L74" s="259"/>
      <c r="M74" s="23" t="s">
        <v>352</v>
      </c>
      <c r="N74" s="23" t="s">
        <v>298</v>
      </c>
      <c r="O74" s="27">
        <v>418288</v>
      </c>
      <c r="P74" s="27">
        <v>60000</v>
      </c>
      <c r="Q74" s="27"/>
      <c r="R74" s="27"/>
    </row>
    <row r="75" spans="1:18" s="7" customFormat="1" ht="24.75" customHeight="1" x14ac:dyDescent="0.2">
      <c r="A75" s="318"/>
      <c r="B75" s="226"/>
      <c r="C75" s="278"/>
      <c r="D75" s="274"/>
      <c r="E75" s="267"/>
      <c r="F75" s="226"/>
      <c r="G75" s="226"/>
      <c r="H75" s="226"/>
      <c r="I75" s="226"/>
      <c r="J75" s="219"/>
      <c r="K75" s="259"/>
      <c r="L75" s="259"/>
      <c r="M75" s="23" t="s">
        <v>353</v>
      </c>
      <c r="N75" s="23" t="s">
        <v>298</v>
      </c>
      <c r="O75" s="27">
        <v>1368422</v>
      </c>
      <c r="P75" s="27">
        <v>0</v>
      </c>
      <c r="Q75" s="27">
        <v>2799552</v>
      </c>
      <c r="R75" s="27">
        <v>526316</v>
      </c>
    </row>
    <row r="76" spans="1:18" s="7" customFormat="1" ht="24.75" customHeight="1" x14ac:dyDescent="0.2">
      <c r="A76" s="318"/>
      <c r="B76" s="226"/>
      <c r="C76" s="278"/>
      <c r="D76" s="274"/>
      <c r="E76" s="267"/>
      <c r="F76" s="226"/>
      <c r="G76" s="226"/>
      <c r="H76" s="226"/>
      <c r="I76" s="226"/>
      <c r="J76" s="219"/>
      <c r="K76" s="259"/>
      <c r="L76" s="259"/>
      <c r="M76" s="23" t="s">
        <v>303</v>
      </c>
      <c r="N76" s="23" t="s">
        <v>298</v>
      </c>
      <c r="O76" s="27">
        <f>219587-109794</f>
        <v>109793</v>
      </c>
      <c r="P76" s="27"/>
      <c r="Q76" s="27"/>
      <c r="R76" s="27"/>
    </row>
    <row r="77" spans="1:18" s="7" customFormat="1" ht="24.75" customHeight="1" x14ac:dyDescent="0.2">
      <c r="A77" s="318"/>
      <c r="B77" s="262"/>
      <c r="C77" s="278"/>
      <c r="D77" s="274"/>
      <c r="E77" s="267"/>
      <c r="F77" s="262"/>
      <c r="G77" s="262"/>
      <c r="H77" s="262"/>
      <c r="I77" s="262"/>
      <c r="J77" s="261"/>
      <c r="K77" s="260"/>
      <c r="L77" s="260"/>
      <c r="M77" s="23" t="s">
        <v>304</v>
      </c>
      <c r="N77" s="23" t="s">
        <v>298</v>
      </c>
      <c r="O77" s="27">
        <v>1578948</v>
      </c>
      <c r="P77" s="42"/>
      <c r="Q77" s="42"/>
      <c r="R77" s="42"/>
    </row>
    <row r="78" spans="1:18" s="7" customFormat="1" ht="74.25" customHeight="1" x14ac:dyDescent="0.2">
      <c r="A78" s="343" t="s">
        <v>80</v>
      </c>
      <c r="B78" s="263" t="s">
        <v>81</v>
      </c>
      <c r="C78" s="263" t="s">
        <v>82</v>
      </c>
      <c r="D78" s="78" t="s">
        <v>270</v>
      </c>
      <c r="E78" s="50" t="s">
        <v>271</v>
      </c>
      <c r="F78" s="263" t="s">
        <v>513</v>
      </c>
      <c r="G78" s="263" t="s">
        <v>42</v>
      </c>
      <c r="H78" s="263" t="s">
        <v>474</v>
      </c>
      <c r="I78" s="263" t="s">
        <v>42</v>
      </c>
      <c r="J78" s="263" t="s">
        <v>12</v>
      </c>
      <c r="K78" s="305" t="s">
        <v>285</v>
      </c>
      <c r="L78" s="48" t="s">
        <v>306</v>
      </c>
      <c r="M78" s="48" t="s">
        <v>289</v>
      </c>
      <c r="N78" s="48" t="s">
        <v>289</v>
      </c>
      <c r="O78" s="60">
        <f>O79+O80</f>
        <v>497047</v>
      </c>
      <c r="P78" s="60">
        <f t="shared" ref="P78:R78" si="7">P79+P80</f>
        <v>209203</v>
      </c>
      <c r="Q78" s="60">
        <f t="shared" si="7"/>
        <v>3327010.6</v>
      </c>
      <c r="R78" s="60">
        <f t="shared" si="7"/>
        <v>1004904.3</v>
      </c>
    </row>
    <row r="79" spans="1:18" s="7" customFormat="1" ht="33" customHeight="1" x14ac:dyDescent="0.2">
      <c r="A79" s="344"/>
      <c r="B79" s="264"/>
      <c r="C79" s="264"/>
      <c r="D79" s="222" t="s">
        <v>434</v>
      </c>
      <c r="E79" s="222" t="s">
        <v>42</v>
      </c>
      <c r="F79" s="264"/>
      <c r="G79" s="264"/>
      <c r="H79" s="264"/>
      <c r="I79" s="264"/>
      <c r="J79" s="264"/>
      <c r="K79" s="306"/>
      <c r="L79" s="34" t="s">
        <v>305</v>
      </c>
      <c r="M79" s="34" t="s">
        <v>423</v>
      </c>
      <c r="N79" s="34" t="s">
        <v>286</v>
      </c>
      <c r="O79" s="61">
        <v>277399</v>
      </c>
      <c r="P79" s="40"/>
      <c r="Q79" s="40">
        <v>3327010.6</v>
      </c>
      <c r="R79" s="40">
        <v>1004904.3</v>
      </c>
    </row>
    <row r="80" spans="1:18" s="7" customFormat="1" ht="33" customHeight="1" x14ac:dyDescent="0.2">
      <c r="A80" s="345"/>
      <c r="B80" s="265"/>
      <c r="C80" s="265"/>
      <c r="D80" s="222"/>
      <c r="E80" s="222"/>
      <c r="F80" s="265"/>
      <c r="G80" s="265"/>
      <c r="H80" s="265"/>
      <c r="I80" s="265"/>
      <c r="J80" s="265"/>
      <c r="K80" s="307"/>
      <c r="L80" s="34" t="s">
        <v>75</v>
      </c>
      <c r="M80" s="34" t="s">
        <v>350</v>
      </c>
      <c r="N80" s="34" t="s">
        <v>286</v>
      </c>
      <c r="O80" s="61">
        <v>219648</v>
      </c>
      <c r="P80" s="40">
        <f>123599+85604</f>
        <v>209203</v>
      </c>
      <c r="Q80" s="40"/>
      <c r="R80" s="40"/>
    </row>
    <row r="81" spans="1:18" s="7" customFormat="1" ht="23.25" customHeight="1" x14ac:dyDescent="0.2">
      <c r="A81" s="319" t="s">
        <v>83</v>
      </c>
      <c r="B81" s="219" t="s">
        <v>84</v>
      </c>
      <c r="C81" s="250" t="s">
        <v>85</v>
      </c>
      <c r="D81" s="282" t="s">
        <v>270</v>
      </c>
      <c r="E81" s="282" t="s">
        <v>271</v>
      </c>
      <c r="F81" s="282" t="s">
        <v>435</v>
      </c>
      <c r="G81" s="282" t="s">
        <v>42</v>
      </c>
      <c r="H81" s="282" t="s">
        <v>514</v>
      </c>
      <c r="I81" s="282" t="s">
        <v>42</v>
      </c>
      <c r="J81" s="282" t="s">
        <v>16</v>
      </c>
      <c r="K81" s="307" t="s">
        <v>285</v>
      </c>
      <c r="L81" s="305" t="s">
        <v>86</v>
      </c>
      <c r="M81" s="54" t="s">
        <v>288</v>
      </c>
      <c r="N81" s="31" t="s">
        <v>289</v>
      </c>
      <c r="O81" s="62">
        <f>SUM(O82:O88)</f>
        <v>3775469.9699999997</v>
      </c>
      <c r="P81" s="62">
        <f t="shared" ref="P81:R81" si="8">SUM(P82:P88)</f>
        <v>520500</v>
      </c>
      <c r="Q81" s="62">
        <f t="shared" si="8"/>
        <v>0</v>
      </c>
      <c r="R81" s="62">
        <f t="shared" si="8"/>
        <v>0</v>
      </c>
    </row>
    <row r="82" spans="1:18" s="7" customFormat="1" ht="23.25" customHeight="1" x14ac:dyDescent="0.2">
      <c r="A82" s="319"/>
      <c r="B82" s="219"/>
      <c r="C82" s="310"/>
      <c r="D82" s="226"/>
      <c r="E82" s="226"/>
      <c r="F82" s="226"/>
      <c r="G82" s="226"/>
      <c r="H82" s="226"/>
      <c r="I82" s="226"/>
      <c r="J82" s="226"/>
      <c r="K82" s="296"/>
      <c r="L82" s="306"/>
      <c r="M82" s="324" t="s">
        <v>337</v>
      </c>
      <c r="N82" s="23" t="s">
        <v>26</v>
      </c>
      <c r="O82" s="63">
        <v>1600</v>
      </c>
      <c r="P82" s="40">
        <v>26000</v>
      </c>
      <c r="Q82" s="40"/>
      <c r="R82" s="40"/>
    </row>
    <row r="83" spans="1:18" s="7" customFormat="1" ht="23.25" customHeight="1" x14ac:dyDescent="0.2">
      <c r="A83" s="319"/>
      <c r="B83" s="219"/>
      <c r="C83" s="310"/>
      <c r="D83" s="226"/>
      <c r="E83" s="226"/>
      <c r="F83" s="226"/>
      <c r="G83" s="226"/>
      <c r="H83" s="226"/>
      <c r="I83" s="226"/>
      <c r="J83" s="226"/>
      <c r="K83" s="296"/>
      <c r="L83" s="306"/>
      <c r="M83" s="325"/>
      <c r="N83" s="23" t="s">
        <v>286</v>
      </c>
      <c r="O83" s="63">
        <v>901954.97</v>
      </c>
      <c r="P83" s="40">
        <v>64600</v>
      </c>
      <c r="Q83" s="40"/>
      <c r="R83" s="40"/>
    </row>
    <row r="84" spans="1:18" s="7" customFormat="1" ht="23.25" customHeight="1" x14ac:dyDescent="0.2">
      <c r="A84" s="319"/>
      <c r="B84" s="219"/>
      <c r="C84" s="310"/>
      <c r="D84" s="226"/>
      <c r="E84" s="226"/>
      <c r="F84" s="226"/>
      <c r="G84" s="226"/>
      <c r="H84" s="226"/>
      <c r="I84" s="226"/>
      <c r="J84" s="226"/>
      <c r="K84" s="296"/>
      <c r="L84" s="306"/>
      <c r="M84" s="324" t="s">
        <v>338</v>
      </c>
      <c r="N84" s="32" t="s">
        <v>26</v>
      </c>
      <c r="O84" s="65">
        <v>211200</v>
      </c>
      <c r="P84" s="41">
        <v>211200</v>
      </c>
      <c r="Q84" s="41"/>
      <c r="R84" s="41"/>
    </row>
    <row r="85" spans="1:18" s="7" customFormat="1" ht="23.25" customHeight="1" x14ac:dyDescent="0.2">
      <c r="A85" s="319"/>
      <c r="B85" s="219"/>
      <c r="C85" s="310"/>
      <c r="D85" s="226"/>
      <c r="E85" s="226"/>
      <c r="F85" s="226"/>
      <c r="G85" s="226"/>
      <c r="H85" s="226"/>
      <c r="I85" s="226"/>
      <c r="J85" s="226"/>
      <c r="K85" s="296"/>
      <c r="L85" s="306"/>
      <c r="M85" s="326"/>
      <c r="N85" s="34" t="s">
        <v>286</v>
      </c>
      <c r="O85" s="40">
        <v>199200</v>
      </c>
      <c r="P85" s="40">
        <v>208700</v>
      </c>
      <c r="Q85" s="40"/>
      <c r="R85" s="40"/>
    </row>
    <row r="86" spans="1:18" s="7" customFormat="1" ht="28.5" customHeight="1" x14ac:dyDescent="0.2">
      <c r="A86" s="319"/>
      <c r="B86" s="219"/>
      <c r="C86" s="310"/>
      <c r="D86" s="226"/>
      <c r="E86" s="226"/>
      <c r="F86" s="226"/>
      <c r="G86" s="226"/>
      <c r="H86" s="226"/>
      <c r="I86" s="226"/>
      <c r="J86" s="226"/>
      <c r="K86" s="296"/>
      <c r="L86" s="306"/>
      <c r="M86" s="143" t="s">
        <v>339</v>
      </c>
      <c r="N86" s="34" t="s">
        <v>286</v>
      </c>
      <c r="O86" s="40">
        <v>10000</v>
      </c>
      <c r="P86" s="40">
        <v>10000</v>
      </c>
      <c r="Q86" s="40"/>
      <c r="R86" s="40"/>
    </row>
    <row r="87" spans="1:18" s="7" customFormat="1" ht="28.5" hidden="1" customHeight="1" x14ac:dyDescent="0.2">
      <c r="A87" s="319"/>
      <c r="B87" s="219"/>
      <c r="C87" s="310"/>
      <c r="D87" s="226"/>
      <c r="E87" s="226"/>
      <c r="F87" s="226"/>
      <c r="G87" s="226"/>
      <c r="H87" s="226"/>
      <c r="I87" s="226"/>
      <c r="J87" s="226"/>
      <c r="K87" s="296"/>
      <c r="L87" s="34" t="s">
        <v>521</v>
      </c>
      <c r="M87" s="143" t="s">
        <v>340</v>
      </c>
      <c r="N87" s="34" t="s">
        <v>296</v>
      </c>
      <c r="O87" s="40"/>
      <c r="P87" s="40">
        <f>1753947+92313-1753947-92313</f>
        <v>0</v>
      </c>
      <c r="Q87" s="40"/>
      <c r="R87" s="40"/>
    </row>
    <row r="88" spans="1:18" s="7" customFormat="1" ht="65.25" customHeight="1" x14ac:dyDescent="0.2">
      <c r="A88" s="319" t="s">
        <v>0</v>
      </c>
      <c r="B88" s="232"/>
      <c r="C88" s="310" t="s">
        <v>0</v>
      </c>
      <c r="D88" s="213"/>
      <c r="E88" s="213"/>
      <c r="F88" s="213"/>
      <c r="G88" s="213"/>
      <c r="H88" s="213"/>
      <c r="I88" s="213"/>
      <c r="J88" s="213"/>
      <c r="K88" s="296"/>
      <c r="L88" s="34" t="s">
        <v>86</v>
      </c>
      <c r="M88" s="64" t="s">
        <v>287</v>
      </c>
      <c r="N88" s="34" t="s">
        <v>286</v>
      </c>
      <c r="O88" s="40">
        <v>2451515</v>
      </c>
      <c r="P88" s="40"/>
      <c r="Q88" s="40"/>
      <c r="R88" s="40"/>
    </row>
    <row r="89" spans="1:18" s="7" customFormat="1" ht="42.75" customHeight="1" x14ac:dyDescent="0.2">
      <c r="A89" s="212" t="s">
        <v>87</v>
      </c>
      <c r="B89" s="212" t="s">
        <v>88</v>
      </c>
      <c r="C89" s="212" t="s">
        <v>89</v>
      </c>
      <c r="D89" s="212" t="s">
        <v>270</v>
      </c>
      <c r="E89" s="212" t="s">
        <v>271</v>
      </c>
      <c r="F89" s="327"/>
      <c r="G89" s="212"/>
      <c r="H89" s="212" t="s">
        <v>515</v>
      </c>
      <c r="I89" s="212" t="s">
        <v>42</v>
      </c>
      <c r="J89" s="212" t="s">
        <v>11</v>
      </c>
      <c r="K89" s="31" t="s">
        <v>289</v>
      </c>
      <c r="L89" s="31" t="s">
        <v>289</v>
      </c>
      <c r="M89" s="52" t="s">
        <v>289</v>
      </c>
      <c r="N89" s="34" t="s">
        <v>289</v>
      </c>
      <c r="O89" s="40">
        <f>O90+O91+O92</f>
        <v>15572</v>
      </c>
      <c r="P89" s="40">
        <f t="shared" ref="P89:R89" si="9">P90+P91+P92</f>
        <v>128400</v>
      </c>
      <c r="Q89" s="40">
        <f t="shared" si="9"/>
        <v>0</v>
      </c>
      <c r="R89" s="40">
        <f t="shared" si="9"/>
        <v>0</v>
      </c>
    </row>
    <row r="90" spans="1:18" s="7" customFormat="1" ht="42.75" customHeight="1" x14ac:dyDescent="0.2">
      <c r="A90" s="226"/>
      <c r="B90" s="226"/>
      <c r="C90" s="226"/>
      <c r="D90" s="226"/>
      <c r="E90" s="226"/>
      <c r="F90" s="328"/>
      <c r="G90" s="226"/>
      <c r="H90" s="226"/>
      <c r="I90" s="226"/>
      <c r="J90" s="226"/>
      <c r="K90" s="31" t="s">
        <v>285</v>
      </c>
      <c r="L90" s="31" t="s">
        <v>307</v>
      </c>
      <c r="M90" s="23" t="s">
        <v>349</v>
      </c>
      <c r="N90" s="31" t="s">
        <v>286</v>
      </c>
      <c r="O90" s="47">
        <v>5000</v>
      </c>
      <c r="P90" s="47">
        <v>5000</v>
      </c>
      <c r="Q90" s="47"/>
      <c r="R90" s="47"/>
    </row>
    <row r="91" spans="1:18" s="7" customFormat="1" ht="42.75" customHeight="1" x14ac:dyDescent="0.2">
      <c r="A91" s="226"/>
      <c r="B91" s="226"/>
      <c r="C91" s="226"/>
      <c r="D91" s="226"/>
      <c r="E91" s="226"/>
      <c r="F91" s="328"/>
      <c r="G91" s="226"/>
      <c r="H91" s="226"/>
      <c r="I91" s="226"/>
      <c r="J91" s="226"/>
      <c r="K91" s="251" t="s">
        <v>293</v>
      </c>
      <c r="L91" s="251" t="s">
        <v>308</v>
      </c>
      <c r="M91" s="251" t="s">
        <v>363</v>
      </c>
      <c r="N91" s="23" t="s">
        <v>26</v>
      </c>
      <c r="O91" s="27">
        <v>2100</v>
      </c>
      <c r="P91" s="27">
        <v>16900</v>
      </c>
      <c r="Q91" s="27"/>
      <c r="R91" s="27"/>
    </row>
    <row r="92" spans="1:18" s="7" customFormat="1" ht="42.75" customHeight="1" x14ac:dyDescent="0.2">
      <c r="A92" s="213"/>
      <c r="B92" s="213"/>
      <c r="C92" s="213"/>
      <c r="D92" s="213"/>
      <c r="E92" s="213"/>
      <c r="F92" s="329"/>
      <c r="G92" s="213"/>
      <c r="H92" s="213"/>
      <c r="I92" s="213"/>
      <c r="J92" s="213"/>
      <c r="K92" s="252"/>
      <c r="L92" s="252"/>
      <c r="M92" s="252"/>
      <c r="N92" s="23" t="s">
        <v>286</v>
      </c>
      <c r="O92" s="27">
        <v>8472</v>
      </c>
      <c r="P92" s="27">
        <v>106500</v>
      </c>
      <c r="Q92" s="27"/>
      <c r="R92" s="27"/>
    </row>
    <row r="93" spans="1:18" s="7" customFormat="1" ht="98.25" customHeight="1" x14ac:dyDescent="0.2">
      <c r="A93" s="5" t="s">
        <v>90</v>
      </c>
      <c r="B93" s="6" t="s">
        <v>91</v>
      </c>
      <c r="C93" s="6" t="s">
        <v>92</v>
      </c>
      <c r="D93" s="6" t="s">
        <v>93</v>
      </c>
      <c r="E93" s="6" t="s">
        <v>42</v>
      </c>
      <c r="F93" s="6" t="s">
        <v>517</v>
      </c>
      <c r="G93" s="6" t="s">
        <v>42</v>
      </c>
      <c r="H93" s="6" t="s">
        <v>474</v>
      </c>
      <c r="I93" s="6" t="s">
        <v>42</v>
      </c>
      <c r="J93" s="6" t="s">
        <v>21</v>
      </c>
      <c r="K93" s="23" t="s">
        <v>285</v>
      </c>
      <c r="L93" s="23" t="s">
        <v>94</v>
      </c>
      <c r="M93" s="23" t="s">
        <v>395</v>
      </c>
      <c r="N93" s="23" t="s">
        <v>286</v>
      </c>
      <c r="O93" s="27">
        <v>0</v>
      </c>
      <c r="P93" s="27">
        <v>315000</v>
      </c>
      <c r="Q93" s="27"/>
      <c r="R93" s="27"/>
    </row>
    <row r="94" spans="1:18" s="7" customFormat="1" ht="30" customHeight="1" x14ac:dyDescent="0.2">
      <c r="A94" s="318" t="s">
        <v>95</v>
      </c>
      <c r="B94" s="212" t="s">
        <v>96</v>
      </c>
      <c r="C94" s="266" t="s">
        <v>97</v>
      </c>
      <c r="D94" s="212" t="s">
        <v>270</v>
      </c>
      <c r="E94" s="212" t="s">
        <v>271</v>
      </c>
      <c r="F94" s="212" t="s">
        <v>518</v>
      </c>
      <c r="G94" s="212" t="s">
        <v>42</v>
      </c>
      <c r="H94" s="212" t="s">
        <v>474</v>
      </c>
      <c r="I94" s="212" t="s">
        <v>42</v>
      </c>
      <c r="J94" s="212" t="s">
        <v>20</v>
      </c>
      <c r="K94" s="251" t="s">
        <v>285</v>
      </c>
      <c r="L94" s="23" t="s">
        <v>306</v>
      </c>
      <c r="M94" s="23" t="s">
        <v>289</v>
      </c>
      <c r="N94" s="23" t="s">
        <v>289</v>
      </c>
      <c r="O94" s="27">
        <f>SUM(O95:O99)</f>
        <v>20907915.129999999</v>
      </c>
      <c r="P94" s="27">
        <f>SUM(P95:P99)</f>
        <v>15840100.960000001</v>
      </c>
      <c r="Q94" s="27">
        <f t="shared" ref="Q94:R94" si="10">SUM(Q95:Q99)</f>
        <v>28680262.829999998</v>
      </c>
      <c r="R94" s="27">
        <f t="shared" si="10"/>
        <v>3800000</v>
      </c>
    </row>
    <row r="95" spans="1:18" s="7" customFormat="1" ht="31.5" customHeight="1" x14ac:dyDescent="0.2">
      <c r="A95" s="318"/>
      <c r="B95" s="226"/>
      <c r="C95" s="267"/>
      <c r="D95" s="226"/>
      <c r="E95" s="226"/>
      <c r="F95" s="226"/>
      <c r="G95" s="226"/>
      <c r="H95" s="226"/>
      <c r="I95" s="226"/>
      <c r="J95" s="226"/>
      <c r="K95" s="257"/>
      <c r="L95" s="23" t="s">
        <v>138</v>
      </c>
      <c r="M95" s="23" t="s">
        <v>386</v>
      </c>
      <c r="N95" s="23" t="s">
        <v>286</v>
      </c>
      <c r="O95" s="27">
        <v>73661.039999999994</v>
      </c>
      <c r="P95" s="27">
        <v>79056</v>
      </c>
      <c r="Q95" s="27"/>
      <c r="R95" s="27"/>
    </row>
    <row r="96" spans="1:18" s="7" customFormat="1" ht="31.5" customHeight="1" x14ac:dyDescent="0.2">
      <c r="A96" s="318"/>
      <c r="B96" s="226"/>
      <c r="C96" s="267"/>
      <c r="D96" s="226"/>
      <c r="E96" s="226"/>
      <c r="F96" s="226"/>
      <c r="G96" s="226"/>
      <c r="H96" s="226"/>
      <c r="I96" s="226"/>
      <c r="J96" s="226"/>
      <c r="K96" s="257"/>
      <c r="L96" s="23" t="s">
        <v>138</v>
      </c>
      <c r="M96" s="23" t="s">
        <v>391</v>
      </c>
      <c r="N96" s="23" t="s">
        <v>309</v>
      </c>
      <c r="O96" s="27">
        <v>2174150</v>
      </c>
      <c r="P96" s="27">
        <v>1930000</v>
      </c>
      <c r="Q96" s="27"/>
      <c r="R96" s="27"/>
    </row>
    <row r="97" spans="1:18" s="7" customFormat="1" ht="31.5" customHeight="1" x14ac:dyDescent="0.2">
      <c r="A97" s="318"/>
      <c r="B97" s="226"/>
      <c r="C97" s="267"/>
      <c r="D97" s="226"/>
      <c r="E97" s="226"/>
      <c r="F97" s="226"/>
      <c r="G97" s="226"/>
      <c r="H97" s="226"/>
      <c r="I97" s="226"/>
      <c r="J97" s="226"/>
      <c r="K97" s="257"/>
      <c r="L97" s="23" t="s">
        <v>138</v>
      </c>
      <c r="M97" s="23" t="s">
        <v>387</v>
      </c>
      <c r="N97" s="23" t="s">
        <v>309</v>
      </c>
      <c r="O97" s="27"/>
      <c r="P97" s="27"/>
      <c r="Q97" s="27">
        <f>7822205+411695</f>
        <v>8233900</v>
      </c>
      <c r="R97" s="27"/>
    </row>
    <row r="98" spans="1:18" s="7" customFormat="1" ht="31.5" hidden="1" customHeight="1" x14ac:dyDescent="0.2">
      <c r="A98" s="318"/>
      <c r="B98" s="226"/>
      <c r="C98" s="267"/>
      <c r="D98" s="226"/>
      <c r="E98" s="226"/>
      <c r="F98" s="226"/>
      <c r="G98" s="226"/>
      <c r="H98" s="226"/>
      <c r="I98" s="226"/>
      <c r="J98" s="226"/>
      <c r="K98" s="257"/>
      <c r="L98" s="23" t="s">
        <v>98</v>
      </c>
      <c r="M98" s="23" t="s">
        <v>389</v>
      </c>
      <c r="N98" s="23" t="s">
        <v>286</v>
      </c>
      <c r="O98" s="27"/>
      <c r="P98" s="27">
        <f>2724000-2300000-424000</f>
        <v>0</v>
      </c>
      <c r="Q98" s="27"/>
      <c r="R98" s="27"/>
    </row>
    <row r="99" spans="1:18" s="7" customFormat="1" ht="32.25" customHeight="1" x14ac:dyDescent="0.2">
      <c r="A99" s="318"/>
      <c r="B99" s="213"/>
      <c r="C99" s="277"/>
      <c r="D99" s="213"/>
      <c r="E99" s="213"/>
      <c r="F99" s="213"/>
      <c r="G99" s="213"/>
      <c r="H99" s="213"/>
      <c r="I99" s="213"/>
      <c r="J99" s="213"/>
      <c r="K99" s="252"/>
      <c r="L99" s="23" t="s">
        <v>98</v>
      </c>
      <c r="M99" s="23" t="s">
        <v>388</v>
      </c>
      <c r="N99" s="23" t="s">
        <v>309</v>
      </c>
      <c r="O99" s="27">
        <v>18660104.09</v>
      </c>
      <c r="P99" s="27">
        <v>13831044.960000001</v>
      </c>
      <c r="Q99" s="27">
        <v>20446362.829999998</v>
      </c>
      <c r="R99" s="27">
        <v>3800000</v>
      </c>
    </row>
    <row r="100" spans="1:18" s="7" customFormat="1" ht="48" customHeight="1" x14ac:dyDescent="0.2">
      <c r="A100" s="320" t="s">
        <v>99</v>
      </c>
      <c r="B100" s="212" t="s">
        <v>100</v>
      </c>
      <c r="C100" s="321" t="s">
        <v>101</v>
      </c>
      <c r="D100" s="212" t="s">
        <v>270</v>
      </c>
      <c r="E100" s="212" t="s">
        <v>271</v>
      </c>
      <c r="F100" s="212" t="s">
        <v>436</v>
      </c>
      <c r="G100" s="212" t="s">
        <v>42</v>
      </c>
      <c r="H100" s="212" t="s">
        <v>474</v>
      </c>
      <c r="I100" s="212" t="s">
        <v>42</v>
      </c>
      <c r="J100" s="212" t="s">
        <v>19</v>
      </c>
      <c r="K100" s="251" t="s">
        <v>285</v>
      </c>
      <c r="L100" s="24" t="s">
        <v>306</v>
      </c>
      <c r="M100" s="24" t="s">
        <v>289</v>
      </c>
      <c r="N100" s="24" t="s">
        <v>289</v>
      </c>
      <c r="O100" s="28">
        <f>O101+O102</f>
        <v>2962444.08</v>
      </c>
      <c r="P100" s="28">
        <f t="shared" ref="P100:R100" si="11">P101+P102</f>
        <v>3241900.8</v>
      </c>
      <c r="Q100" s="28">
        <f t="shared" si="11"/>
        <v>3151297.8</v>
      </c>
      <c r="R100" s="28">
        <f t="shared" si="11"/>
        <v>3151297.8</v>
      </c>
    </row>
    <row r="101" spans="1:18" s="7" customFormat="1" ht="48" customHeight="1" x14ac:dyDescent="0.2">
      <c r="A101" s="320"/>
      <c r="B101" s="226"/>
      <c r="C101" s="321"/>
      <c r="D101" s="226"/>
      <c r="E101" s="226"/>
      <c r="F101" s="226"/>
      <c r="G101" s="226"/>
      <c r="H101" s="226"/>
      <c r="I101" s="226"/>
      <c r="J101" s="226"/>
      <c r="K101" s="257"/>
      <c r="L101" s="23" t="s">
        <v>259</v>
      </c>
      <c r="M101" s="23" t="s">
        <v>385</v>
      </c>
      <c r="N101" s="23" t="s">
        <v>286</v>
      </c>
      <c r="O101" s="27">
        <v>59971.08</v>
      </c>
      <c r="P101" s="27">
        <v>90603</v>
      </c>
      <c r="Q101" s="27"/>
      <c r="R101" s="27"/>
    </row>
    <row r="102" spans="1:18" s="7" customFormat="1" ht="36.75" customHeight="1" x14ac:dyDescent="0.2">
      <c r="A102" s="320" t="s">
        <v>0</v>
      </c>
      <c r="B102" s="213"/>
      <c r="C102" s="321" t="s">
        <v>0</v>
      </c>
      <c r="D102" s="213"/>
      <c r="E102" s="213"/>
      <c r="F102" s="213"/>
      <c r="G102" s="213"/>
      <c r="H102" s="213"/>
      <c r="I102" s="213"/>
      <c r="J102" s="213"/>
      <c r="K102" s="252"/>
      <c r="L102" s="23" t="s">
        <v>102</v>
      </c>
      <c r="M102" s="23" t="s">
        <v>342</v>
      </c>
      <c r="N102" s="23" t="s">
        <v>292</v>
      </c>
      <c r="O102" s="27">
        <v>2902473</v>
      </c>
      <c r="P102" s="27">
        <v>3151297.8</v>
      </c>
      <c r="Q102" s="27">
        <v>3151297.8</v>
      </c>
      <c r="R102" s="27">
        <v>3151297.8</v>
      </c>
    </row>
    <row r="103" spans="1:18" s="7" customFormat="1" ht="42" customHeight="1" x14ac:dyDescent="0.2">
      <c r="A103" s="212" t="s">
        <v>103</v>
      </c>
      <c r="B103" s="212" t="s">
        <v>104</v>
      </c>
      <c r="C103" s="212" t="s">
        <v>105</v>
      </c>
      <c r="D103" s="212" t="s">
        <v>270</v>
      </c>
      <c r="E103" s="212" t="s">
        <v>271</v>
      </c>
      <c r="F103" s="212" t="s">
        <v>437</v>
      </c>
      <c r="G103" s="212" t="s">
        <v>42</v>
      </c>
      <c r="H103" s="212" t="s">
        <v>516</v>
      </c>
      <c r="I103" s="212" t="s">
        <v>42</v>
      </c>
      <c r="J103" s="212" t="s">
        <v>17</v>
      </c>
      <c r="K103" s="302" t="s">
        <v>285</v>
      </c>
      <c r="L103" s="302" t="s">
        <v>106</v>
      </c>
      <c r="M103" s="24" t="s">
        <v>289</v>
      </c>
      <c r="N103" s="24" t="s">
        <v>289</v>
      </c>
      <c r="O103" s="28">
        <f>O104+O105+O106+O107+O108</f>
        <v>3340009.5700000003</v>
      </c>
      <c r="P103" s="28">
        <f t="shared" ref="P103:R103" si="12">P104+P105+P106+P107+P108</f>
        <v>3466328.28</v>
      </c>
      <c r="Q103" s="28">
        <f t="shared" si="12"/>
        <v>2720300</v>
      </c>
      <c r="R103" s="28">
        <f t="shared" si="12"/>
        <v>2720300</v>
      </c>
    </row>
    <row r="104" spans="1:18" s="7" customFormat="1" ht="38.25" customHeight="1" x14ac:dyDescent="0.2">
      <c r="A104" s="226"/>
      <c r="B104" s="226"/>
      <c r="C104" s="226"/>
      <c r="D104" s="226"/>
      <c r="E104" s="226"/>
      <c r="F104" s="226"/>
      <c r="G104" s="226"/>
      <c r="H104" s="226"/>
      <c r="I104" s="226"/>
      <c r="J104" s="226"/>
      <c r="K104" s="303"/>
      <c r="L104" s="303"/>
      <c r="M104" s="223" t="s">
        <v>421</v>
      </c>
      <c r="N104" s="23" t="s">
        <v>25</v>
      </c>
      <c r="O104" s="27">
        <v>1734382.35</v>
      </c>
      <c r="P104" s="27">
        <v>1775200</v>
      </c>
      <c r="Q104" s="27">
        <v>1775200</v>
      </c>
      <c r="R104" s="27">
        <v>1775200</v>
      </c>
    </row>
    <row r="105" spans="1:18" s="7" customFormat="1" ht="38.25" customHeight="1" x14ac:dyDescent="0.2">
      <c r="A105" s="226"/>
      <c r="B105" s="226"/>
      <c r="C105" s="226"/>
      <c r="D105" s="226"/>
      <c r="E105" s="226"/>
      <c r="F105" s="226"/>
      <c r="G105" s="226"/>
      <c r="H105" s="226"/>
      <c r="I105" s="226"/>
      <c r="J105" s="226"/>
      <c r="K105" s="303"/>
      <c r="L105" s="303"/>
      <c r="M105" s="224"/>
      <c r="N105" s="23" t="s">
        <v>27</v>
      </c>
      <c r="O105" s="27">
        <v>511887.51</v>
      </c>
      <c r="P105" s="27">
        <v>536100</v>
      </c>
      <c r="Q105" s="27">
        <v>536100</v>
      </c>
      <c r="R105" s="27">
        <v>536100</v>
      </c>
    </row>
    <row r="106" spans="1:18" s="7" customFormat="1" ht="38.25" customHeight="1" x14ac:dyDescent="0.2">
      <c r="A106" s="226"/>
      <c r="B106" s="226"/>
      <c r="C106" s="226"/>
      <c r="D106" s="226"/>
      <c r="E106" s="226"/>
      <c r="F106" s="226"/>
      <c r="G106" s="226"/>
      <c r="H106" s="226"/>
      <c r="I106" s="226"/>
      <c r="J106" s="226"/>
      <c r="K106" s="303"/>
      <c r="L106" s="303"/>
      <c r="M106" s="224"/>
      <c r="N106" s="23" t="s">
        <v>286</v>
      </c>
      <c r="O106" s="27">
        <v>949739.71</v>
      </c>
      <c r="P106" s="27">
        <v>966406</v>
      </c>
      <c r="Q106" s="27">
        <v>333400</v>
      </c>
      <c r="R106" s="27">
        <v>333400</v>
      </c>
    </row>
    <row r="107" spans="1:18" s="7" customFormat="1" ht="38.25" customHeight="1" x14ac:dyDescent="0.2">
      <c r="A107" s="226"/>
      <c r="B107" s="226"/>
      <c r="C107" s="226"/>
      <c r="D107" s="226"/>
      <c r="E107" s="226"/>
      <c r="F107" s="226"/>
      <c r="G107" s="226"/>
      <c r="H107" s="226"/>
      <c r="I107" s="226"/>
      <c r="J107" s="226"/>
      <c r="K107" s="303"/>
      <c r="L107" s="303"/>
      <c r="M107" s="225"/>
      <c r="N107" s="23" t="s">
        <v>285</v>
      </c>
      <c r="O107" s="27">
        <v>33600</v>
      </c>
      <c r="P107" s="27">
        <v>31400</v>
      </c>
      <c r="Q107" s="27">
        <v>15600</v>
      </c>
      <c r="R107" s="27">
        <v>15600</v>
      </c>
    </row>
    <row r="108" spans="1:18" s="7" customFormat="1" ht="42" customHeight="1" x14ac:dyDescent="0.2">
      <c r="A108" s="213"/>
      <c r="B108" s="213"/>
      <c r="C108" s="213"/>
      <c r="D108" s="213"/>
      <c r="E108" s="213"/>
      <c r="F108" s="213"/>
      <c r="G108" s="213"/>
      <c r="H108" s="213"/>
      <c r="I108" s="213"/>
      <c r="J108" s="213"/>
      <c r="K108" s="304"/>
      <c r="L108" s="304"/>
      <c r="M108" s="23" t="s">
        <v>422</v>
      </c>
      <c r="N108" s="23" t="s">
        <v>286</v>
      </c>
      <c r="O108" s="27">
        <v>110400</v>
      </c>
      <c r="P108" s="27">
        <v>157222.28</v>
      </c>
      <c r="Q108" s="27">
        <v>60000</v>
      </c>
      <c r="R108" s="27">
        <v>60000</v>
      </c>
    </row>
    <row r="109" spans="1:18" s="7" customFormat="1" ht="75" customHeight="1" x14ac:dyDescent="0.2">
      <c r="A109" s="212" t="s">
        <v>107</v>
      </c>
      <c r="B109" s="212" t="s">
        <v>108</v>
      </c>
      <c r="C109" s="212" t="s">
        <v>109</v>
      </c>
      <c r="D109" s="212" t="s">
        <v>110</v>
      </c>
      <c r="E109" s="212" t="s">
        <v>42</v>
      </c>
      <c r="F109" s="212" t="s">
        <v>519</v>
      </c>
      <c r="G109" s="212" t="s">
        <v>42</v>
      </c>
      <c r="H109" s="212" t="s">
        <v>444</v>
      </c>
      <c r="I109" s="212" t="s">
        <v>42</v>
      </c>
      <c r="J109" s="212" t="s">
        <v>9</v>
      </c>
      <c r="K109" s="223" t="s">
        <v>285</v>
      </c>
      <c r="L109" s="223" t="s">
        <v>111</v>
      </c>
      <c r="M109" s="7" t="s">
        <v>288</v>
      </c>
      <c r="N109" s="23" t="s">
        <v>289</v>
      </c>
      <c r="O109" s="27">
        <f>O110+O111+O112</f>
        <v>2222776.12</v>
      </c>
      <c r="P109" s="27">
        <f t="shared" ref="P109:R109" si="13">P110+P111+P112</f>
        <v>4499900</v>
      </c>
      <c r="Q109" s="27">
        <f t="shared" si="13"/>
        <v>1300000</v>
      </c>
      <c r="R109" s="27">
        <f t="shared" si="13"/>
        <v>1300000</v>
      </c>
    </row>
    <row r="110" spans="1:18" s="7" customFormat="1" ht="75" customHeight="1" x14ac:dyDescent="0.2">
      <c r="A110" s="226"/>
      <c r="B110" s="226"/>
      <c r="C110" s="226"/>
      <c r="D110" s="226"/>
      <c r="E110" s="226"/>
      <c r="F110" s="226"/>
      <c r="G110" s="226"/>
      <c r="H110" s="226"/>
      <c r="I110" s="226"/>
      <c r="J110" s="226"/>
      <c r="K110" s="224"/>
      <c r="L110" s="224"/>
      <c r="M110" s="86" t="s">
        <v>420</v>
      </c>
      <c r="N110" s="23" t="s">
        <v>310</v>
      </c>
      <c r="O110" s="27">
        <v>2222776.12</v>
      </c>
      <c r="P110" s="27">
        <v>3144900</v>
      </c>
      <c r="Q110" s="27">
        <v>1300000</v>
      </c>
      <c r="R110" s="27">
        <v>1300000</v>
      </c>
    </row>
    <row r="111" spans="1:18" s="7" customFormat="1" ht="75" customHeight="1" x14ac:dyDescent="0.2">
      <c r="A111" s="226"/>
      <c r="B111" s="226"/>
      <c r="C111" s="226"/>
      <c r="D111" s="226"/>
      <c r="E111" s="226"/>
      <c r="F111" s="226"/>
      <c r="G111" s="226"/>
      <c r="H111" s="226"/>
      <c r="I111" s="226"/>
      <c r="J111" s="226"/>
      <c r="K111" s="224"/>
      <c r="L111" s="224"/>
      <c r="M111" s="223" t="s">
        <v>523</v>
      </c>
      <c r="N111" s="23" t="s">
        <v>325</v>
      </c>
      <c r="O111" s="27"/>
      <c r="P111" s="27">
        <v>1000000</v>
      </c>
      <c r="Q111" s="27"/>
      <c r="R111" s="27"/>
    </row>
    <row r="112" spans="1:18" s="7" customFormat="1" ht="75" customHeight="1" x14ac:dyDescent="0.2">
      <c r="A112" s="213"/>
      <c r="B112" s="213"/>
      <c r="C112" s="213"/>
      <c r="D112" s="213"/>
      <c r="E112" s="213"/>
      <c r="F112" s="213"/>
      <c r="G112" s="213"/>
      <c r="H112" s="213"/>
      <c r="I112" s="213"/>
      <c r="J112" s="213"/>
      <c r="K112" s="225"/>
      <c r="L112" s="225"/>
      <c r="M112" s="225"/>
      <c r="N112" s="23" t="s">
        <v>286</v>
      </c>
      <c r="O112" s="27"/>
      <c r="P112" s="27">
        <v>355000</v>
      </c>
      <c r="Q112" s="27"/>
      <c r="R112" s="27"/>
    </row>
    <row r="113" spans="1:18" s="7" customFormat="1" ht="73.5" customHeight="1" x14ac:dyDescent="0.2">
      <c r="A113" s="15" t="s">
        <v>112</v>
      </c>
      <c r="B113" s="6" t="s">
        <v>113</v>
      </c>
      <c r="C113" s="6" t="s">
        <v>114</v>
      </c>
      <c r="D113" s="6" t="s">
        <v>270</v>
      </c>
      <c r="E113" s="6" t="s">
        <v>271</v>
      </c>
      <c r="F113" s="6" t="s">
        <v>0</v>
      </c>
      <c r="G113" s="6" t="s">
        <v>0</v>
      </c>
      <c r="H113" s="6" t="s">
        <v>0</v>
      </c>
      <c r="I113" s="6" t="s">
        <v>0</v>
      </c>
      <c r="J113" s="6" t="s">
        <v>0</v>
      </c>
      <c r="K113" s="23"/>
      <c r="L113" s="23"/>
      <c r="M113" s="23"/>
      <c r="N113" s="23"/>
      <c r="O113" s="3">
        <f>O114+O118+O121+O122+O123</f>
        <v>5634018.3200000003</v>
      </c>
      <c r="P113" s="3">
        <f t="shared" ref="P113:R113" si="14">P114+P118+P121+P122+P123</f>
        <v>5890900</v>
      </c>
      <c r="Q113" s="3">
        <f t="shared" si="14"/>
        <v>5890900</v>
      </c>
      <c r="R113" s="3">
        <f t="shared" si="14"/>
        <v>5890900</v>
      </c>
    </row>
    <row r="114" spans="1:18" s="7" customFormat="1" ht="69" customHeight="1" x14ac:dyDescent="0.2">
      <c r="A114" s="212" t="s">
        <v>115</v>
      </c>
      <c r="B114" s="212" t="s">
        <v>116</v>
      </c>
      <c r="C114" s="212" t="s">
        <v>117</v>
      </c>
      <c r="D114" s="212" t="s">
        <v>270</v>
      </c>
      <c r="E114" s="212" t="s">
        <v>271</v>
      </c>
      <c r="F114" s="212" t="s">
        <v>79</v>
      </c>
      <c r="G114" s="212" t="s">
        <v>42</v>
      </c>
      <c r="H114" s="212" t="s">
        <v>520</v>
      </c>
      <c r="I114" s="212" t="s">
        <v>42</v>
      </c>
      <c r="J114" s="212" t="s">
        <v>12</v>
      </c>
      <c r="K114" s="251" t="s">
        <v>285</v>
      </c>
      <c r="L114" s="251" t="s">
        <v>75</v>
      </c>
      <c r="M114" s="251" t="s">
        <v>348</v>
      </c>
      <c r="N114" s="23" t="s">
        <v>289</v>
      </c>
      <c r="O114" s="27">
        <f>O115+O116+O117</f>
        <v>5409372</v>
      </c>
      <c r="P114" s="27">
        <f t="shared" ref="P114:R114" si="15">P115+P116+P117</f>
        <v>5600000</v>
      </c>
      <c r="Q114" s="27">
        <f t="shared" si="15"/>
        <v>5600000</v>
      </c>
      <c r="R114" s="27">
        <f t="shared" si="15"/>
        <v>5600000</v>
      </c>
    </row>
    <row r="115" spans="1:18" s="7" customFormat="1" ht="24.75" customHeight="1" x14ac:dyDescent="0.2">
      <c r="A115" s="226"/>
      <c r="B115" s="226"/>
      <c r="C115" s="226"/>
      <c r="D115" s="226"/>
      <c r="E115" s="226"/>
      <c r="F115" s="226"/>
      <c r="G115" s="226"/>
      <c r="H115" s="226"/>
      <c r="I115" s="226"/>
      <c r="J115" s="226"/>
      <c r="K115" s="257"/>
      <c r="L115" s="257"/>
      <c r="M115" s="257"/>
      <c r="N115" s="23" t="s">
        <v>286</v>
      </c>
      <c r="O115" s="27">
        <v>189100</v>
      </c>
      <c r="P115" s="27">
        <v>375000</v>
      </c>
      <c r="Q115" s="27">
        <v>375000</v>
      </c>
      <c r="R115" s="27">
        <v>375000</v>
      </c>
    </row>
    <row r="116" spans="1:18" s="7" customFormat="1" ht="24.75" customHeight="1" x14ac:dyDescent="0.2">
      <c r="A116" s="226"/>
      <c r="B116" s="226"/>
      <c r="C116" s="226"/>
      <c r="D116" s="226"/>
      <c r="E116" s="226"/>
      <c r="F116" s="226"/>
      <c r="G116" s="226"/>
      <c r="H116" s="226"/>
      <c r="I116" s="226"/>
      <c r="J116" s="226"/>
      <c r="K116" s="257"/>
      <c r="L116" s="257"/>
      <c r="M116" s="257"/>
      <c r="N116" s="23" t="s">
        <v>297</v>
      </c>
      <c r="O116" s="27">
        <v>5107400</v>
      </c>
      <c r="P116" s="27">
        <v>5107400</v>
      </c>
      <c r="Q116" s="27">
        <v>5107400</v>
      </c>
      <c r="R116" s="27">
        <v>5107400</v>
      </c>
    </row>
    <row r="117" spans="1:18" s="7" customFormat="1" ht="24.75" customHeight="1" x14ac:dyDescent="0.2">
      <c r="A117" s="213"/>
      <c r="B117" s="213"/>
      <c r="C117" s="213"/>
      <c r="D117" s="213"/>
      <c r="E117" s="213"/>
      <c r="F117" s="213"/>
      <c r="G117" s="213"/>
      <c r="H117" s="213"/>
      <c r="I117" s="213"/>
      <c r="J117" s="213"/>
      <c r="K117" s="252"/>
      <c r="L117" s="252"/>
      <c r="M117" s="252"/>
      <c r="N117" s="23" t="s">
        <v>298</v>
      </c>
      <c r="O117" s="27">
        <v>112872</v>
      </c>
      <c r="P117" s="27">
        <v>117600</v>
      </c>
      <c r="Q117" s="27">
        <v>117600</v>
      </c>
      <c r="R117" s="27">
        <v>117600</v>
      </c>
    </row>
    <row r="118" spans="1:18" s="7" customFormat="1" ht="275.25" customHeight="1" x14ac:dyDescent="0.2">
      <c r="A118" s="212" t="s">
        <v>118</v>
      </c>
      <c r="B118" s="6" t="s">
        <v>119</v>
      </c>
      <c r="C118" s="6" t="s">
        <v>86</v>
      </c>
      <c r="D118" s="6" t="s">
        <v>270</v>
      </c>
      <c r="E118" s="6" t="s">
        <v>271</v>
      </c>
      <c r="F118" s="6" t="s">
        <v>0</v>
      </c>
      <c r="G118" s="6" t="s">
        <v>0</v>
      </c>
      <c r="H118" s="6" t="s">
        <v>505</v>
      </c>
      <c r="I118" s="6" t="s">
        <v>42</v>
      </c>
      <c r="J118" s="6" t="s">
        <v>6</v>
      </c>
      <c r="K118" s="23" t="s">
        <v>289</v>
      </c>
      <c r="L118" s="23" t="s">
        <v>289</v>
      </c>
      <c r="M118" s="23" t="s">
        <v>289</v>
      </c>
      <c r="N118" s="23" t="s">
        <v>289</v>
      </c>
      <c r="O118" s="27">
        <f>O119+O120</f>
        <v>20400</v>
      </c>
      <c r="P118" s="27">
        <f t="shared" ref="P118:R118" si="16">P119+P120</f>
        <v>20400</v>
      </c>
      <c r="Q118" s="27">
        <f t="shared" si="16"/>
        <v>20400</v>
      </c>
      <c r="R118" s="27">
        <f t="shared" si="16"/>
        <v>20400</v>
      </c>
    </row>
    <row r="119" spans="1:18" s="7" customFormat="1" ht="24.75" customHeight="1" x14ac:dyDescent="0.2">
      <c r="A119" s="226"/>
      <c r="B119" s="33"/>
      <c r="C119" s="33"/>
      <c r="D119" s="6"/>
      <c r="E119" s="6"/>
      <c r="F119" s="6"/>
      <c r="G119" s="6"/>
      <c r="H119" s="6"/>
      <c r="I119" s="6"/>
      <c r="J119" s="6"/>
      <c r="K119" s="32" t="s">
        <v>290</v>
      </c>
      <c r="L119" s="223" t="s">
        <v>120</v>
      </c>
      <c r="M119" s="32" t="s">
        <v>403</v>
      </c>
      <c r="N119" s="23" t="s">
        <v>286</v>
      </c>
      <c r="O119" s="27">
        <v>2400</v>
      </c>
      <c r="P119" s="27">
        <v>2400</v>
      </c>
      <c r="Q119" s="27">
        <v>2400</v>
      </c>
      <c r="R119" s="27">
        <v>2400</v>
      </c>
    </row>
    <row r="120" spans="1:18" s="7" customFormat="1" ht="24.75" customHeight="1" x14ac:dyDescent="0.2">
      <c r="A120" s="213"/>
      <c r="B120" s="33"/>
      <c r="C120" s="33"/>
      <c r="D120" s="6"/>
      <c r="E120" s="6"/>
      <c r="F120" s="6"/>
      <c r="G120" s="6"/>
      <c r="H120" s="33"/>
      <c r="I120" s="6"/>
      <c r="J120" s="6"/>
      <c r="K120" s="32" t="s">
        <v>312</v>
      </c>
      <c r="L120" s="225"/>
      <c r="M120" s="32" t="s">
        <v>311</v>
      </c>
      <c r="N120" s="23" t="s">
        <v>286</v>
      </c>
      <c r="O120" s="27">
        <v>18000</v>
      </c>
      <c r="P120" s="27">
        <v>18000</v>
      </c>
      <c r="Q120" s="27">
        <v>18000</v>
      </c>
      <c r="R120" s="27">
        <v>18000</v>
      </c>
    </row>
    <row r="121" spans="1:18" s="99" customFormat="1" ht="99" customHeight="1" x14ac:dyDescent="0.2">
      <c r="A121" s="292" t="s">
        <v>121</v>
      </c>
      <c r="B121" s="218" t="s">
        <v>122</v>
      </c>
      <c r="C121" s="218" t="s">
        <v>123</v>
      </c>
      <c r="D121" s="218" t="s">
        <v>270</v>
      </c>
      <c r="E121" s="218" t="s">
        <v>271</v>
      </c>
      <c r="F121" s="218" t="s">
        <v>502</v>
      </c>
      <c r="G121" s="230" t="s">
        <v>42</v>
      </c>
      <c r="H121" s="117" t="s">
        <v>474</v>
      </c>
      <c r="I121" s="233" t="s">
        <v>42</v>
      </c>
      <c r="J121" s="218" t="s">
        <v>16</v>
      </c>
      <c r="K121" s="223" t="s">
        <v>285</v>
      </c>
      <c r="L121" s="223" t="s">
        <v>86</v>
      </c>
      <c r="M121" s="223" t="s">
        <v>336</v>
      </c>
      <c r="N121" s="35" t="s">
        <v>26</v>
      </c>
      <c r="O121" s="36">
        <v>49200</v>
      </c>
      <c r="P121" s="36">
        <v>71000</v>
      </c>
      <c r="Q121" s="36">
        <v>71000</v>
      </c>
      <c r="R121" s="36">
        <v>71000</v>
      </c>
    </row>
    <row r="122" spans="1:18" s="99" customFormat="1" ht="142.5" customHeight="1" x14ac:dyDescent="0.2">
      <c r="A122" s="293"/>
      <c r="B122" s="232"/>
      <c r="C122" s="232"/>
      <c r="D122" s="232"/>
      <c r="E122" s="232"/>
      <c r="F122" s="232"/>
      <c r="G122" s="231"/>
      <c r="H122" s="117" t="s">
        <v>503</v>
      </c>
      <c r="I122" s="234"/>
      <c r="J122" s="232"/>
      <c r="K122" s="225"/>
      <c r="L122" s="225"/>
      <c r="M122" s="225"/>
      <c r="N122" s="35" t="s">
        <v>286</v>
      </c>
      <c r="O122" s="36">
        <v>152546.32</v>
      </c>
      <c r="P122" s="36">
        <v>197000</v>
      </c>
      <c r="Q122" s="36">
        <v>197000</v>
      </c>
      <c r="R122" s="36">
        <v>197000</v>
      </c>
    </row>
    <row r="123" spans="1:18" s="99" customFormat="1" ht="253.5" customHeight="1" x14ac:dyDescent="0.2">
      <c r="A123" s="97" t="s">
        <v>124</v>
      </c>
      <c r="B123" s="83" t="s">
        <v>125</v>
      </c>
      <c r="C123" s="83" t="s">
        <v>126</v>
      </c>
      <c r="D123" s="83" t="s">
        <v>270</v>
      </c>
      <c r="E123" s="83" t="s">
        <v>271</v>
      </c>
      <c r="F123" s="83" t="s">
        <v>439</v>
      </c>
      <c r="G123" s="83" t="s">
        <v>42</v>
      </c>
      <c r="H123" s="91" t="s">
        <v>504</v>
      </c>
      <c r="I123" s="83" t="s">
        <v>42</v>
      </c>
      <c r="J123" s="83" t="s">
        <v>6</v>
      </c>
      <c r="K123" s="35" t="s">
        <v>285</v>
      </c>
      <c r="L123" s="35" t="s">
        <v>127</v>
      </c>
      <c r="M123" s="35" t="s">
        <v>404</v>
      </c>
      <c r="N123" s="35" t="s">
        <v>286</v>
      </c>
      <c r="O123" s="36">
        <v>2500</v>
      </c>
      <c r="P123" s="36">
        <v>2500</v>
      </c>
      <c r="Q123" s="36">
        <v>2500</v>
      </c>
      <c r="R123" s="36">
        <v>2500</v>
      </c>
    </row>
    <row r="124" spans="1:18" ht="62.25" customHeight="1" x14ac:dyDescent="0.2">
      <c r="A124" s="13" t="s">
        <v>128</v>
      </c>
      <c r="B124" s="1" t="s">
        <v>129</v>
      </c>
      <c r="C124" s="70" t="s">
        <v>130</v>
      </c>
      <c r="D124" s="70" t="s">
        <v>0</v>
      </c>
      <c r="E124" s="70" t="s">
        <v>0</v>
      </c>
      <c r="F124" s="70" t="s">
        <v>0</v>
      </c>
      <c r="G124" s="70" t="s">
        <v>0</v>
      </c>
      <c r="H124" s="70" t="s">
        <v>0</v>
      </c>
      <c r="I124" s="70" t="s">
        <v>0</v>
      </c>
      <c r="J124" s="1" t="s">
        <v>0</v>
      </c>
      <c r="K124" s="22"/>
      <c r="L124" s="22"/>
      <c r="M124" s="22"/>
      <c r="N124" s="22"/>
      <c r="O124" s="142">
        <f>O125+O151+O152+O153+O154+O155+O168+O169+O171+O173+O174</f>
        <v>42227762.019999996</v>
      </c>
      <c r="P124" s="142">
        <f>P125+P151+P152+P153+P154+P155+P168+P169+P171+P173+P174</f>
        <v>45001457</v>
      </c>
      <c r="Q124" s="142">
        <f>Q125+Q151+Q152+Q153+Q154+Q155+Q168+Q169+Q171+Q173+Q174</f>
        <v>37799141.07</v>
      </c>
      <c r="R124" s="142">
        <f>R125+R151+R152+R153+R154+R155+R168+R169+R171+R173+R174</f>
        <v>37823750.689999998</v>
      </c>
    </row>
    <row r="125" spans="1:18" s="7" customFormat="1" ht="20.25" customHeight="1" x14ac:dyDescent="0.2">
      <c r="A125" s="319" t="s">
        <v>131</v>
      </c>
      <c r="B125" s="230" t="s">
        <v>132</v>
      </c>
      <c r="C125" s="246" t="s">
        <v>133</v>
      </c>
      <c r="D125" s="214" t="s">
        <v>270</v>
      </c>
      <c r="E125" s="222" t="s">
        <v>42</v>
      </c>
      <c r="F125" s="214" t="s">
        <v>500</v>
      </c>
      <c r="G125" s="214" t="s">
        <v>42</v>
      </c>
      <c r="H125" s="50" t="s">
        <v>0</v>
      </c>
      <c r="I125" s="50" t="s">
        <v>0</v>
      </c>
      <c r="J125" s="332" t="s">
        <v>6</v>
      </c>
      <c r="K125" s="141" t="s">
        <v>482</v>
      </c>
      <c r="L125" s="141"/>
      <c r="M125" s="141"/>
      <c r="N125" s="113"/>
      <c r="O125" s="114">
        <f>SUM(O126:O150)</f>
        <v>11395299.779999997</v>
      </c>
      <c r="P125" s="114">
        <f t="shared" ref="P125:R125" si="17">SUM(P126:P150)</f>
        <v>11768018.279999999</v>
      </c>
      <c r="Q125" s="114">
        <f t="shared" si="17"/>
        <v>7235100</v>
      </c>
      <c r="R125" s="114">
        <f t="shared" si="17"/>
        <v>7235100</v>
      </c>
    </row>
    <row r="126" spans="1:18" s="7" customFormat="1" ht="27" customHeight="1" x14ac:dyDescent="0.2">
      <c r="A126" s="319"/>
      <c r="B126" s="238"/>
      <c r="C126" s="246"/>
      <c r="D126" s="214"/>
      <c r="E126" s="222"/>
      <c r="F126" s="214"/>
      <c r="G126" s="214"/>
      <c r="H126" s="222" t="s">
        <v>474</v>
      </c>
      <c r="I126" s="214" t="s">
        <v>42</v>
      </c>
      <c r="J126" s="333"/>
      <c r="K126" s="227" t="s">
        <v>285</v>
      </c>
      <c r="L126" s="55" t="s">
        <v>127</v>
      </c>
      <c r="M126" s="32" t="s">
        <v>408</v>
      </c>
      <c r="N126" s="32" t="s">
        <v>316</v>
      </c>
      <c r="O126" s="27">
        <v>332884.82</v>
      </c>
      <c r="P126" s="27">
        <v>364200</v>
      </c>
      <c r="Q126" s="27">
        <v>349200</v>
      </c>
      <c r="R126" s="27">
        <v>349200</v>
      </c>
    </row>
    <row r="127" spans="1:18" s="7" customFormat="1" ht="14.25" customHeight="1" x14ac:dyDescent="0.2">
      <c r="A127" s="319"/>
      <c r="B127" s="238"/>
      <c r="C127" s="246"/>
      <c r="D127" s="214"/>
      <c r="E127" s="222"/>
      <c r="F127" s="214"/>
      <c r="G127" s="214"/>
      <c r="H127" s="222"/>
      <c r="I127" s="214"/>
      <c r="J127" s="333"/>
      <c r="K127" s="228"/>
      <c r="L127" s="227" t="s">
        <v>127</v>
      </c>
      <c r="M127" s="242" t="s">
        <v>409</v>
      </c>
      <c r="N127" s="23" t="s">
        <v>29</v>
      </c>
      <c r="O127" s="27">
        <v>60122</v>
      </c>
      <c r="P127" s="27">
        <v>109400</v>
      </c>
      <c r="Q127" s="27">
        <v>109400</v>
      </c>
      <c r="R127" s="27">
        <v>109400</v>
      </c>
    </row>
    <row r="128" spans="1:18" s="7" customFormat="1" ht="14.25" customHeight="1" x14ac:dyDescent="0.2">
      <c r="A128" s="319"/>
      <c r="B128" s="238"/>
      <c r="C128" s="246"/>
      <c r="D128" s="214"/>
      <c r="E128" s="222"/>
      <c r="F128" s="214"/>
      <c r="G128" s="214"/>
      <c r="H128" s="222"/>
      <c r="I128" s="214"/>
      <c r="J128" s="333"/>
      <c r="K128" s="228"/>
      <c r="L128" s="228"/>
      <c r="M128" s="242"/>
      <c r="N128" s="23" t="s">
        <v>316</v>
      </c>
      <c r="O128" s="27">
        <v>3583741</v>
      </c>
      <c r="P128" s="27">
        <v>4069700</v>
      </c>
      <c r="Q128" s="27">
        <v>3680900</v>
      </c>
      <c r="R128" s="27">
        <v>3680900</v>
      </c>
    </row>
    <row r="129" spans="1:18" s="7" customFormat="1" ht="14.25" customHeight="1" x14ac:dyDescent="0.2">
      <c r="A129" s="319"/>
      <c r="B129" s="238"/>
      <c r="C129" s="246"/>
      <c r="D129" s="214"/>
      <c r="E129" s="222"/>
      <c r="F129" s="214"/>
      <c r="G129" s="214"/>
      <c r="H129" s="222"/>
      <c r="I129" s="214"/>
      <c r="J129" s="333"/>
      <c r="K129" s="228"/>
      <c r="L129" s="228"/>
      <c r="M129" s="242"/>
      <c r="N129" s="34" t="s">
        <v>286</v>
      </c>
      <c r="O129" s="37">
        <v>2984212.88</v>
      </c>
      <c r="P129" s="37">
        <v>2874975</v>
      </c>
      <c r="Q129" s="37">
        <v>266000</v>
      </c>
      <c r="R129" s="37">
        <v>266000</v>
      </c>
    </row>
    <row r="130" spans="1:18" s="7" customFormat="1" ht="14.25" customHeight="1" x14ac:dyDescent="0.2">
      <c r="A130" s="319"/>
      <c r="B130" s="238"/>
      <c r="C130" s="246"/>
      <c r="D130" s="214"/>
      <c r="E130" s="222"/>
      <c r="F130" s="214"/>
      <c r="G130" s="214"/>
      <c r="H130" s="222"/>
      <c r="I130" s="214"/>
      <c r="J130" s="333"/>
      <c r="K130" s="228"/>
      <c r="L130" s="228"/>
      <c r="M130" s="242"/>
      <c r="N130" s="34" t="s">
        <v>320</v>
      </c>
      <c r="O130" s="37">
        <v>1786418.26</v>
      </c>
      <c r="P130" s="37">
        <v>1858700</v>
      </c>
      <c r="Q130" s="37">
        <v>925000</v>
      </c>
      <c r="R130" s="37">
        <v>925000</v>
      </c>
    </row>
    <row r="131" spans="1:18" s="7" customFormat="1" ht="14.25" customHeight="1" x14ac:dyDescent="0.2">
      <c r="A131" s="319"/>
      <c r="B131" s="238"/>
      <c r="C131" s="246"/>
      <c r="D131" s="214"/>
      <c r="E131" s="222"/>
      <c r="F131" s="214"/>
      <c r="G131" s="214"/>
      <c r="H131" s="222"/>
      <c r="I131" s="214"/>
      <c r="J131" s="333"/>
      <c r="K131" s="228"/>
      <c r="L131" s="228"/>
      <c r="M131" s="242"/>
      <c r="N131" s="34" t="s">
        <v>292</v>
      </c>
      <c r="O131" s="37">
        <v>76192.77</v>
      </c>
      <c r="P131" s="37"/>
      <c r="Q131" s="37"/>
      <c r="R131" s="37"/>
    </row>
    <row r="132" spans="1:18" s="7" customFormat="1" ht="14.25" customHeight="1" x14ac:dyDescent="0.2">
      <c r="A132" s="319"/>
      <c r="B132" s="238"/>
      <c r="C132" s="246"/>
      <c r="D132" s="214"/>
      <c r="E132" s="222"/>
      <c r="F132" s="214"/>
      <c r="G132" s="214"/>
      <c r="H132" s="222"/>
      <c r="I132" s="214"/>
      <c r="J132" s="333"/>
      <c r="K132" s="228"/>
      <c r="L132" s="228"/>
      <c r="M132" s="242"/>
      <c r="N132" s="34" t="s">
        <v>285</v>
      </c>
      <c r="O132" s="37">
        <v>74505</v>
      </c>
      <c r="P132" s="37">
        <v>67500</v>
      </c>
      <c r="Q132" s="37">
        <v>33800</v>
      </c>
      <c r="R132" s="37">
        <v>33800</v>
      </c>
    </row>
    <row r="133" spans="1:18" s="7" customFormat="1" ht="14.25" customHeight="1" x14ac:dyDescent="0.2">
      <c r="A133" s="319"/>
      <c r="B133" s="238"/>
      <c r="C133" s="246"/>
      <c r="D133" s="214"/>
      <c r="E133" s="222"/>
      <c r="F133" s="214"/>
      <c r="G133" s="214"/>
      <c r="H133" s="222"/>
      <c r="I133" s="214"/>
      <c r="J133" s="333"/>
      <c r="K133" s="228"/>
      <c r="L133" s="228"/>
      <c r="M133" s="242"/>
      <c r="N133" s="34" t="s">
        <v>293</v>
      </c>
      <c r="O133" s="37">
        <v>25477</v>
      </c>
      <c r="P133" s="37">
        <v>24800</v>
      </c>
      <c r="Q133" s="37">
        <v>12400</v>
      </c>
      <c r="R133" s="37">
        <v>12400</v>
      </c>
    </row>
    <row r="134" spans="1:18" s="7" customFormat="1" ht="14.25" customHeight="1" x14ac:dyDescent="0.2">
      <c r="A134" s="319"/>
      <c r="B134" s="238"/>
      <c r="C134" s="246"/>
      <c r="D134" s="214"/>
      <c r="E134" s="222"/>
      <c r="F134" s="214"/>
      <c r="G134" s="214"/>
      <c r="H134" s="222"/>
      <c r="I134" s="214"/>
      <c r="J134" s="333"/>
      <c r="K134" s="228"/>
      <c r="L134" s="228"/>
      <c r="M134" s="370"/>
      <c r="N134" s="34" t="s">
        <v>290</v>
      </c>
      <c r="O134" s="37">
        <v>17.71</v>
      </c>
      <c r="P134" s="45"/>
      <c r="Q134" s="45"/>
      <c r="R134" s="45"/>
    </row>
    <row r="135" spans="1:18" s="7" customFormat="1" ht="26.25" customHeight="1" x14ac:dyDescent="0.2">
      <c r="A135" s="319"/>
      <c r="B135" s="238"/>
      <c r="C135" s="246"/>
      <c r="D135" s="214"/>
      <c r="E135" s="222"/>
      <c r="F135" s="214"/>
      <c r="G135" s="214"/>
      <c r="H135" s="222" t="s">
        <v>476</v>
      </c>
      <c r="I135" s="214" t="s">
        <v>42</v>
      </c>
      <c r="J135" s="333"/>
      <c r="K135" s="228"/>
      <c r="L135" s="228"/>
      <c r="M135" s="56" t="s">
        <v>319</v>
      </c>
      <c r="N135" s="34" t="s">
        <v>316</v>
      </c>
      <c r="O135" s="71">
        <v>169112.03</v>
      </c>
      <c r="P135" s="40"/>
      <c r="Q135" s="40"/>
      <c r="R135" s="40"/>
    </row>
    <row r="136" spans="1:18" s="7" customFormat="1" ht="26.25" customHeight="1" x14ac:dyDescent="0.2">
      <c r="A136" s="319"/>
      <c r="B136" s="238"/>
      <c r="C136" s="246"/>
      <c r="D136" s="214"/>
      <c r="E136" s="222"/>
      <c r="F136" s="214"/>
      <c r="G136" s="214"/>
      <c r="H136" s="222"/>
      <c r="I136" s="214"/>
      <c r="J136" s="333"/>
      <c r="K136" s="229"/>
      <c r="L136" s="229"/>
      <c r="M136" s="56" t="s">
        <v>318</v>
      </c>
      <c r="N136" s="34" t="s">
        <v>316</v>
      </c>
      <c r="O136" s="66">
        <v>45802.2</v>
      </c>
      <c r="P136" s="40">
        <v>76897.14</v>
      </c>
      <c r="Q136" s="40"/>
      <c r="R136" s="40"/>
    </row>
    <row r="137" spans="1:18" s="7" customFormat="1" ht="26.25" customHeight="1" x14ac:dyDescent="0.2">
      <c r="A137" s="319"/>
      <c r="B137" s="238"/>
      <c r="C137" s="246"/>
      <c r="D137" s="214"/>
      <c r="E137" s="222"/>
      <c r="F137" s="214"/>
      <c r="G137" s="214"/>
      <c r="H137" s="222"/>
      <c r="I137" s="214"/>
      <c r="J137" s="333"/>
      <c r="K137" s="227" t="s">
        <v>293</v>
      </c>
      <c r="L137" s="227" t="s">
        <v>66</v>
      </c>
      <c r="M137" s="227" t="s">
        <v>362</v>
      </c>
      <c r="N137" s="34" t="s">
        <v>29</v>
      </c>
      <c r="O137" s="61">
        <v>2715.6</v>
      </c>
      <c r="P137" s="40"/>
      <c r="Q137" s="40"/>
      <c r="R137" s="40"/>
    </row>
    <row r="138" spans="1:18" s="7" customFormat="1" ht="26.25" customHeight="1" x14ac:dyDescent="0.2">
      <c r="A138" s="319"/>
      <c r="B138" s="238"/>
      <c r="C138" s="246"/>
      <c r="D138" s="214" t="s">
        <v>134</v>
      </c>
      <c r="E138" s="222" t="s">
        <v>42</v>
      </c>
      <c r="F138" s="214"/>
      <c r="G138" s="214"/>
      <c r="H138" s="222" t="s">
        <v>495</v>
      </c>
      <c r="I138" s="214" t="s">
        <v>42</v>
      </c>
      <c r="J138" s="333"/>
      <c r="K138" s="228"/>
      <c r="L138" s="228"/>
      <c r="M138" s="229"/>
      <c r="N138" s="34" t="s">
        <v>316</v>
      </c>
      <c r="O138" s="61">
        <v>276940.77</v>
      </c>
      <c r="P138" s="40">
        <v>302933</v>
      </c>
      <c r="Q138" s="40">
        <v>284400</v>
      </c>
      <c r="R138" s="40">
        <v>284400</v>
      </c>
    </row>
    <row r="139" spans="1:18" s="7" customFormat="1" ht="26.25" customHeight="1" x14ac:dyDescent="0.2">
      <c r="A139" s="319"/>
      <c r="B139" s="238"/>
      <c r="C139" s="246"/>
      <c r="D139" s="214"/>
      <c r="E139" s="222"/>
      <c r="F139" s="214"/>
      <c r="G139" s="214"/>
      <c r="H139" s="222"/>
      <c r="I139" s="214"/>
      <c r="J139" s="333"/>
      <c r="K139" s="228"/>
      <c r="L139" s="228"/>
      <c r="M139" s="56" t="s">
        <v>323</v>
      </c>
      <c r="N139" s="34" t="s">
        <v>316</v>
      </c>
      <c r="O139" s="77">
        <v>11997.86</v>
      </c>
      <c r="P139" s="41"/>
      <c r="Q139" s="41"/>
      <c r="R139" s="41"/>
    </row>
    <row r="140" spans="1:18" s="7" customFormat="1" ht="26.25" customHeight="1" x14ac:dyDescent="0.2">
      <c r="A140" s="319"/>
      <c r="B140" s="238"/>
      <c r="C140" s="246"/>
      <c r="D140" s="214"/>
      <c r="E140" s="222"/>
      <c r="F140" s="214"/>
      <c r="G140" s="214"/>
      <c r="H140" s="222"/>
      <c r="I140" s="214"/>
      <c r="J140" s="333"/>
      <c r="K140" s="229"/>
      <c r="L140" s="229"/>
      <c r="M140" s="56" t="s">
        <v>318</v>
      </c>
      <c r="N140" s="34" t="s">
        <v>316</v>
      </c>
      <c r="O140" s="40">
        <v>5998.93</v>
      </c>
      <c r="P140" s="40">
        <v>9386.61</v>
      </c>
      <c r="Q140" s="40"/>
      <c r="R140" s="40"/>
    </row>
    <row r="141" spans="1:18" s="7" customFormat="1" ht="13.5" customHeight="1" x14ac:dyDescent="0.2">
      <c r="A141" s="319"/>
      <c r="B141" s="238"/>
      <c r="C141" s="246"/>
      <c r="D141" s="214"/>
      <c r="E141" s="222"/>
      <c r="F141" s="214"/>
      <c r="G141" s="214"/>
      <c r="H141" s="222"/>
      <c r="I141" s="214"/>
      <c r="J141" s="333"/>
      <c r="K141" s="227" t="s">
        <v>290</v>
      </c>
      <c r="L141" s="227" t="s">
        <v>120</v>
      </c>
      <c r="M141" s="227" t="s">
        <v>413</v>
      </c>
      <c r="N141" s="34" t="s">
        <v>29</v>
      </c>
      <c r="O141" s="40"/>
      <c r="P141" s="40">
        <v>14000</v>
      </c>
      <c r="Q141" s="40">
        <v>14000</v>
      </c>
      <c r="R141" s="40">
        <v>14000</v>
      </c>
    </row>
    <row r="142" spans="1:18" s="7" customFormat="1" ht="13.5" customHeight="1" x14ac:dyDescent="0.2">
      <c r="A142" s="319"/>
      <c r="B142" s="238"/>
      <c r="C142" s="246"/>
      <c r="D142" s="214"/>
      <c r="E142" s="222"/>
      <c r="F142" s="214"/>
      <c r="G142" s="214"/>
      <c r="H142" s="222"/>
      <c r="I142" s="214"/>
      <c r="J142" s="333"/>
      <c r="K142" s="228"/>
      <c r="L142" s="228"/>
      <c r="M142" s="228"/>
      <c r="N142" s="34" t="s">
        <v>316</v>
      </c>
      <c r="O142" s="40">
        <v>1240920.49</v>
      </c>
      <c r="P142" s="40">
        <v>1368400</v>
      </c>
      <c r="Q142" s="40">
        <v>1274800</v>
      </c>
      <c r="R142" s="40">
        <v>1274800</v>
      </c>
    </row>
    <row r="143" spans="1:18" s="7" customFormat="1" ht="13.5" customHeight="1" x14ac:dyDescent="0.2">
      <c r="A143" s="319"/>
      <c r="B143" s="238"/>
      <c r="C143" s="246"/>
      <c r="D143" s="214"/>
      <c r="E143" s="222"/>
      <c r="F143" s="214"/>
      <c r="G143" s="214"/>
      <c r="H143" s="222"/>
      <c r="I143" s="214"/>
      <c r="J143" s="333"/>
      <c r="K143" s="228"/>
      <c r="L143" s="228"/>
      <c r="M143" s="229"/>
      <c r="N143" s="34" t="s">
        <v>286</v>
      </c>
      <c r="O143" s="40">
        <v>293850.40000000002</v>
      </c>
      <c r="P143" s="40">
        <v>267800</v>
      </c>
      <c r="Q143" s="40">
        <v>37600</v>
      </c>
      <c r="R143" s="40">
        <v>37600</v>
      </c>
    </row>
    <row r="144" spans="1:18" s="7" customFormat="1" ht="24" customHeight="1" x14ac:dyDescent="0.2">
      <c r="A144" s="319"/>
      <c r="B144" s="238"/>
      <c r="C144" s="246"/>
      <c r="D144" s="214"/>
      <c r="E144" s="222"/>
      <c r="F144" s="214"/>
      <c r="G144" s="214"/>
      <c r="H144" s="222" t="s">
        <v>501</v>
      </c>
      <c r="I144" s="214" t="s">
        <v>42</v>
      </c>
      <c r="J144" s="333"/>
      <c r="K144" s="228"/>
      <c r="L144" s="228"/>
      <c r="M144" s="56" t="s">
        <v>317</v>
      </c>
      <c r="N144" s="34" t="s">
        <v>316</v>
      </c>
      <c r="O144" s="40">
        <v>89132.58</v>
      </c>
      <c r="P144" s="40"/>
      <c r="Q144" s="40"/>
      <c r="R144" s="40"/>
    </row>
    <row r="145" spans="1:18" s="7" customFormat="1" ht="24" customHeight="1" x14ac:dyDescent="0.2">
      <c r="A145" s="319"/>
      <c r="B145" s="238"/>
      <c r="C145" s="246"/>
      <c r="D145" s="214"/>
      <c r="E145" s="222"/>
      <c r="F145" s="214"/>
      <c r="G145" s="214"/>
      <c r="H145" s="222"/>
      <c r="I145" s="214"/>
      <c r="J145" s="333"/>
      <c r="K145" s="229"/>
      <c r="L145" s="229"/>
      <c r="M145" s="56" t="s">
        <v>318</v>
      </c>
      <c r="N145" s="34" t="s">
        <v>316</v>
      </c>
      <c r="O145" s="40">
        <v>22447.96</v>
      </c>
      <c r="P145" s="40">
        <v>35126.53</v>
      </c>
      <c r="Q145" s="40"/>
      <c r="R145" s="40"/>
    </row>
    <row r="146" spans="1:18" s="7" customFormat="1" ht="13.5" customHeight="1" x14ac:dyDescent="0.2">
      <c r="A146" s="319"/>
      <c r="B146" s="238"/>
      <c r="C146" s="246"/>
      <c r="D146" s="214"/>
      <c r="E146" s="222"/>
      <c r="F146" s="214"/>
      <c r="G146" s="214"/>
      <c r="H146" s="222"/>
      <c r="I146" s="214"/>
      <c r="J146" s="333"/>
      <c r="K146" s="242" t="s">
        <v>313</v>
      </c>
      <c r="L146" s="242" t="s">
        <v>314</v>
      </c>
      <c r="M146" s="242" t="s">
        <v>315</v>
      </c>
      <c r="N146" s="34" t="s">
        <v>316</v>
      </c>
      <c r="O146" s="40">
        <v>67450.960000000006</v>
      </c>
      <c r="P146" s="40">
        <v>76800</v>
      </c>
      <c r="Q146" s="40">
        <v>69900</v>
      </c>
      <c r="R146" s="40">
        <v>69900</v>
      </c>
    </row>
    <row r="147" spans="1:18" s="7" customFormat="1" ht="13.5" customHeight="1" x14ac:dyDescent="0.2">
      <c r="A147" s="319"/>
      <c r="B147" s="238"/>
      <c r="C147" s="246"/>
      <c r="D147" s="214"/>
      <c r="E147" s="222"/>
      <c r="F147" s="214"/>
      <c r="G147" s="214"/>
      <c r="H147" s="222"/>
      <c r="I147" s="214"/>
      <c r="J147" s="333"/>
      <c r="K147" s="242"/>
      <c r="L147" s="242"/>
      <c r="M147" s="242"/>
      <c r="N147" s="34" t="s">
        <v>286</v>
      </c>
      <c r="O147" s="40">
        <v>63261.03</v>
      </c>
      <c r="P147" s="40">
        <v>56400</v>
      </c>
      <c r="Q147" s="40">
        <v>22600</v>
      </c>
      <c r="R147" s="40">
        <v>22600</v>
      </c>
    </row>
    <row r="148" spans="1:18" s="7" customFormat="1" ht="13.5" customHeight="1" x14ac:dyDescent="0.2">
      <c r="A148" s="319"/>
      <c r="B148" s="238"/>
      <c r="C148" s="246"/>
      <c r="D148" s="214"/>
      <c r="E148" s="222"/>
      <c r="F148" s="214"/>
      <c r="G148" s="214"/>
      <c r="H148" s="222"/>
      <c r="I148" s="214"/>
      <c r="J148" s="333"/>
      <c r="K148" s="242" t="s">
        <v>312</v>
      </c>
      <c r="L148" s="242" t="s">
        <v>120</v>
      </c>
      <c r="M148" s="242" t="s">
        <v>315</v>
      </c>
      <c r="N148" s="34" t="s">
        <v>29</v>
      </c>
      <c r="O148" s="40">
        <v>2000</v>
      </c>
      <c r="P148" s="40">
        <v>2000</v>
      </c>
      <c r="Q148" s="40"/>
      <c r="R148" s="40"/>
    </row>
    <row r="149" spans="1:18" s="7" customFormat="1" ht="13.5" customHeight="1" x14ac:dyDescent="0.2">
      <c r="A149" s="319"/>
      <c r="B149" s="238"/>
      <c r="C149" s="246"/>
      <c r="D149" s="214"/>
      <c r="E149" s="222"/>
      <c r="F149" s="214"/>
      <c r="G149" s="214"/>
      <c r="H149" s="222"/>
      <c r="I149" s="214"/>
      <c r="J149" s="333"/>
      <c r="K149" s="242"/>
      <c r="L149" s="242"/>
      <c r="M149" s="242"/>
      <c r="N149" s="34" t="s">
        <v>316</v>
      </c>
      <c r="O149" s="40">
        <v>153073.03</v>
      </c>
      <c r="P149" s="40">
        <v>168500</v>
      </c>
      <c r="Q149" s="40">
        <v>155100</v>
      </c>
      <c r="R149" s="40">
        <v>155100</v>
      </c>
    </row>
    <row r="150" spans="1:18" s="7" customFormat="1" ht="13.5" customHeight="1" x14ac:dyDescent="0.2">
      <c r="A150" s="319"/>
      <c r="B150" s="231"/>
      <c r="C150" s="246"/>
      <c r="D150" s="214"/>
      <c r="E150" s="222"/>
      <c r="F150" s="214"/>
      <c r="G150" s="214"/>
      <c r="H150" s="222"/>
      <c r="I150" s="214"/>
      <c r="J150" s="335"/>
      <c r="K150" s="242"/>
      <c r="L150" s="242"/>
      <c r="M150" s="242"/>
      <c r="N150" s="34" t="s">
        <v>286</v>
      </c>
      <c r="O150" s="40">
        <v>27024.5</v>
      </c>
      <c r="P150" s="40">
        <v>20500</v>
      </c>
      <c r="Q150" s="40"/>
      <c r="R150" s="40"/>
    </row>
    <row r="151" spans="1:18" s="7" customFormat="1" ht="97.5" customHeight="1" x14ac:dyDescent="0.2">
      <c r="A151" s="5" t="s">
        <v>135</v>
      </c>
      <c r="B151" s="6" t="s">
        <v>136</v>
      </c>
      <c r="C151" s="89" t="s">
        <v>137</v>
      </c>
      <c r="D151" s="89" t="s">
        <v>270</v>
      </c>
      <c r="E151" s="89" t="s">
        <v>271</v>
      </c>
      <c r="F151" s="89" t="s">
        <v>499</v>
      </c>
      <c r="G151" s="89" t="s">
        <v>42</v>
      </c>
      <c r="H151" s="89" t="s">
        <v>474</v>
      </c>
      <c r="I151" s="89" t="s">
        <v>0</v>
      </c>
      <c r="J151" s="6" t="s">
        <v>20</v>
      </c>
      <c r="K151" s="23" t="s">
        <v>285</v>
      </c>
      <c r="L151" s="23" t="s">
        <v>138</v>
      </c>
      <c r="M151" s="23" t="s">
        <v>324</v>
      </c>
      <c r="N151" s="23" t="s">
        <v>325</v>
      </c>
      <c r="O151" s="27">
        <v>157837</v>
      </c>
      <c r="P151" s="27"/>
      <c r="Q151" s="27"/>
      <c r="R151" s="27"/>
    </row>
    <row r="152" spans="1:18" s="7" customFormat="1" ht="122.25" customHeight="1" x14ac:dyDescent="0.2">
      <c r="A152" s="5" t="s">
        <v>139</v>
      </c>
      <c r="B152" s="6" t="s">
        <v>140</v>
      </c>
      <c r="C152" s="6" t="s">
        <v>141</v>
      </c>
      <c r="D152" s="6" t="s">
        <v>270</v>
      </c>
      <c r="E152" s="6" t="s">
        <v>271</v>
      </c>
      <c r="F152" s="6" t="s">
        <v>440</v>
      </c>
      <c r="G152" s="6" t="s">
        <v>42</v>
      </c>
      <c r="H152" s="6" t="s">
        <v>474</v>
      </c>
      <c r="I152" s="6" t="s">
        <v>0</v>
      </c>
      <c r="J152" s="6" t="s">
        <v>6</v>
      </c>
      <c r="K152" s="32" t="s">
        <v>285</v>
      </c>
      <c r="L152" s="32" t="s">
        <v>127</v>
      </c>
      <c r="M152" s="34" t="s">
        <v>412</v>
      </c>
      <c r="N152" s="30" t="s">
        <v>290</v>
      </c>
      <c r="O152" s="27">
        <v>65000</v>
      </c>
      <c r="P152" s="27">
        <v>78000</v>
      </c>
      <c r="Q152" s="27"/>
      <c r="R152" s="27"/>
    </row>
    <row r="153" spans="1:18" s="7" customFormat="1" ht="68.25" customHeight="1" x14ac:dyDescent="0.2">
      <c r="A153" s="212" t="s">
        <v>142</v>
      </c>
      <c r="B153" s="212" t="s">
        <v>143</v>
      </c>
      <c r="C153" s="212" t="s">
        <v>144</v>
      </c>
      <c r="D153" s="212" t="s">
        <v>145</v>
      </c>
      <c r="E153" s="212" t="s">
        <v>42</v>
      </c>
      <c r="F153" s="6"/>
      <c r="G153" s="6"/>
      <c r="H153" s="212" t="s">
        <v>474</v>
      </c>
      <c r="I153" s="212" t="s">
        <v>42</v>
      </c>
      <c r="J153" s="29" t="s">
        <v>6</v>
      </c>
      <c r="K153" s="34" t="s">
        <v>285</v>
      </c>
      <c r="L153" s="34" t="s">
        <v>127</v>
      </c>
      <c r="M153" s="34" t="s">
        <v>410</v>
      </c>
      <c r="N153" s="30" t="s">
        <v>286</v>
      </c>
      <c r="O153" s="27">
        <v>100000</v>
      </c>
      <c r="P153" s="27">
        <v>100000</v>
      </c>
      <c r="Q153" s="27">
        <v>100000</v>
      </c>
      <c r="R153" s="27">
        <v>100000</v>
      </c>
    </row>
    <row r="154" spans="1:18" s="7" customFormat="1" ht="68.25" customHeight="1" x14ac:dyDescent="0.2">
      <c r="A154" s="213"/>
      <c r="B154" s="213"/>
      <c r="C154" s="213"/>
      <c r="D154" s="213"/>
      <c r="E154" s="213"/>
      <c r="F154" s="6"/>
      <c r="G154" s="6"/>
      <c r="H154" s="213"/>
      <c r="I154" s="213"/>
      <c r="J154" s="29"/>
      <c r="K154" s="34" t="s">
        <v>285</v>
      </c>
      <c r="L154" s="34" t="s">
        <v>127</v>
      </c>
      <c r="M154" s="34" t="s">
        <v>411</v>
      </c>
      <c r="N154" s="30" t="s">
        <v>286</v>
      </c>
      <c r="O154" s="27">
        <v>100000</v>
      </c>
      <c r="P154" s="27">
        <v>100000</v>
      </c>
      <c r="Q154" s="27">
        <v>100000</v>
      </c>
      <c r="R154" s="27">
        <v>100000</v>
      </c>
    </row>
    <row r="155" spans="1:18" s="99" customFormat="1" ht="30.75" customHeight="1" x14ac:dyDescent="0.2">
      <c r="A155" s="319" t="s">
        <v>146</v>
      </c>
      <c r="B155" s="83" t="s">
        <v>147</v>
      </c>
      <c r="C155" s="310" t="s">
        <v>148</v>
      </c>
      <c r="D155" s="218" t="s">
        <v>270</v>
      </c>
      <c r="E155" s="218" t="s">
        <v>271</v>
      </c>
      <c r="F155" s="220" t="s">
        <v>451</v>
      </c>
      <c r="G155" s="218" t="s">
        <v>42</v>
      </c>
      <c r="H155" s="218" t="s">
        <v>449</v>
      </c>
      <c r="I155" s="215" t="s">
        <v>0</v>
      </c>
      <c r="J155" s="215" t="s">
        <v>6</v>
      </c>
      <c r="K155" s="154"/>
      <c r="L155" s="154"/>
      <c r="M155" s="108"/>
      <c r="N155" s="108"/>
      <c r="O155" s="109">
        <f>SUM(O156:O167)</f>
        <v>20326084.77</v>
      </c>
      <c r="P155" s="109">
        <f t="shared" ref="P155:R155" si="18">SUM(P156:P167)</f>
        <v>21430987.719999999</v>
      </c>
      <c r="Q155" s="109">
        <f t="shared" si="18"/>
        <v>19253000</v>
      </c>
      <c r="R155" s="109">
        <f t="shared" si="18"/>
        <v>19253000</v>
      </c>
    </row>
    <row r="156" spans="1:18" s="99" customFormat="1" ht="25.5" customHeight="1" x14ac:dyDescent="0.2">
      <c r="A156" s="319"/>
      <c r="B156" s="83"/>
      <c r="C156" s="310"/>
      <c r="D156" s="219"/>
      <c r="E156" s="219"/>
      <c r="F156" s="221"/>
      <c r="G156" s="219"/>
      <c r="H156" s="219"/>
      <c r="I156" s="217"/>
      <c r="J156" s="216"/>
      <c r="K156" s="88" t="s">
        <v>285</v>
      </c>
      <c r="L156" s="88" t="s">
        <v>127</v>
      </c>
      <c r="M156" s="149" t="s">
        <v>408</v>
      </c>
      <c r="N156" s="35" t="s">
        <v>28</v>
      </c>
      <c r="O156" s="36">
        <v>1146047.72</v>
      </c>
      <c r="P156" s="36">
        <v>1206000</v>
      </c>
      <c r="Q156" s="36">
        <v>1156400</v>
      </c>
      <c r="R156" s="36">
        <v>1156400</v>
      </c>
    </row>
    <row r="157" spans="1:18" s="99" customFormat="1" ht="25.5" customHeight="1" x14ac:dyDescent="0.2">
      <c r="A157" s="319"/>
      <c r="B157" s="83"/>
      <c r="C157" s="310"/>
      <c r="D157" s="219"/>
      <c r="E157" s="219"/>
      <c r="F157" s="221"/>
      <c r="G157" s="219"/>
      <c r="H157" s="219"/>
      <c r="I157" s="217"/>
      <c r="J157" s="217"/>
      <c r="K157" s="88" t="s">
        <v>285</v>
      </c>
      <c r="L157" s="88" t="s">
        <v>127</v>
      </c>
      <c r="M157" s="86" t="s">
        <v>409</v>
      </c>
      <c r="N157" s="35" t="s">
        <v>28</v>
      </c>
      <c r="O157" s="36">
        <v>12147127.5</v>
      </c>
      <c r="P157" s="103">
        <v>13475800</v>
      </c>
      <c r="Q157" s="103">
        <v>12188700</v>
      </c>
      <c r="R157" s="103">
        <v>12188700</v>
      </c>
    </row>
    <row r="158" spans="1:18" s="99" customFormat="1" ht="25.5" customHeight="1" x14ac:dyDescent="0.2">
      <c r="A158" s="319"/>
      <c r="B158" s="83"/>
      <c r="C158" s="310"/>
      <c r="D158" s="219"/>
      <c r="E158" s="219"/>
      <c r="F158" s="221"/>
      <c r="G158" s="219"/>
      <c r="H158" s="219"/>
      <c r="I158" s="217"/>
      <c r="J158" s="217"/>
      <c r="K158" s="88" t="s">
        <v>285</v>
      </c>
      <c r="L158" s="88" t="s">
        <v>127</v>
      </c>
      <c r="M158" s="55" t="s">
        <v>319</v>
      </c>
      <c r="N158" s="98" t="s">
        <v>28</v>
      </c>
      <c r="O158" s="104">
        <v>575543.5</v>
      </c>
      <c r="P158" s="105"/>
      <c r="Q158" s="105"/>
      <c r="R158" s="105"/>
    </row>
    <row r="159" spans="1:18" s="99" customFormat="1" ht="25.5" customHeight="1" x14ac:dyDescent="0.2">
      <c r="A159" s="319"/>
      <c r="B159" s="83"/>
      <c r="C159" s="310"/>
      <c r="D159" s="232"/>
      <c r="E159" s="232"/>
      <c r="F159" s="221"/>
      <c r="G159" s="219"/>
      <c r="H159" s="219"/>
      <c r="I159" s="217"/>
      <c r="J159" s="217"/>
      <c r="K159" s="88" t="s">
        <v>285</v>
      </c>
      <c r="L159" s="88" t="s">
        <v>127</v>
      </c>
      <c r="M159" s="55" t="s">
        <v>318</v>
      </c>
      <c r="N159" s="98" t="s">
        <v>28</v>
      </c>
      <c r="O159" s="104">
        <v>151662.91</v>
      </c>
      <c r="P159" s="105">
        <v>254626.22</v>
      </c>
      <c r="Q159" s="105"/>
      <c r="R159" s="105"/>
    </row>
    <row r="160" spans="1:18" s="99" customFormat="1" ht="25.5" customHeight="1" x14ac:dyDescent="0.2">
      <c r="A160" s="319"/>
      <c r="B160" s="83"/>
      <c r="C160" s="310"/>
      <c r="D160" s="218" t="s">
        <v>441</v>
      </c>
      <c r="E160" s="218" t="s">
        <v>42</v>
      </c>
      <c r="F160" s="221"/>
      <c r="G160" s="219"/>
      <c r="H160" s="218" t="s">
        <v>450</v>
      </c>
      <c r="I160" s="217"/>
      <c r="J160" s="217"/>
      <c r="K160" s="88" t="s">
        <v>293</v>
      </c>
      <c r="L160" s="88" t="s">
        <v>66</v>
      </c>
      <c r="M160" s="55" t="s">
        <v>362</v>
      </c>
      <c r="N160" s="88" t="s">
        <v>28</v>
      </c>
      <c r="O160" s="106">
        <v>934342.94</v>
      </c>
      <c r="P160" s="105">
        <v>1003067</v>
      </c>
      <c r="Q160" s="105">
        <v>941700</v>
      </c>
      <c r="R160" s="105">
        <v>941700</v>
      </c>
    </row>
    <row r="161" spans="1:18" s="99" customFormat="1" ht="25.5" customHeight="1" x14ac:dyDescent="0.2">
      <c r="A161" s="319"/>
      <c r="B161" s="83"/>
      <c r="C161" s="310"/>
      <c r="D161" s="219"/>
      <c r="E161" s="219"/>
      <c r="F161" s="221"/>
      <c r="G161" s="219"/>
      <c r="H161" s="219"/>
      <c r="I161" s="217"/>
      <c r="J161" s="217"/>
      <c r="K161" s="88" t="s">
        <v>293</v>
      </c>
      <c r="L161" s="88" t="s">
        <v>66</v>
      </c>
      <c r="M161" s="55" t="s">
        <v>323</v>
      </c>
      <c r="N161" s="88" t="s">
        <v>28</v>
      </c>
      <c r="O161" s="106">
        <v>39728</v>
      </c>
      <c r="P161" s="105"/>
      <c r="Q161" s="105"/>
      <c r="R161" s="105"/>
    </row>
    <row r="162" spans="1:18" s="99" customFormat="1" ht="25.5" customHeight="1" x14ac:dyDescent="0.2">
      <c r="A162" s="319"/>
      <c r="B162" s="83"/>
      <c r="C162" s="310"/>
      <c r="D162" s="219"/>
      <c r="E162" s="219"/>
      <c r="F162" s="221"/>
      <c r="G162" s="219"/>
      <c r="H162" s="219"/>
      <c r="I162" s="217"/>
      <c r="J162" s="217"/>
      <c r="K162" s="88" t="s">
        <v>293</v>
      </c>
      <c r="L162" s="88" t="s">
        <v>66</v>
      </c>
      <c r="M162" s="55" t="s">
        <v>318</v>
      </c>
      <c r="N162" s="88" t="s">
        <v>28</v>
      </c>
      <c r="O162" s="106">
        <v>19864</v>
      </c>
      <c r="P162" s="105">
        <v>31081.5</v>
      </c>
      <c r="Q162" s="105"/>
      <c r="R162" s="105"/>
    </row>
    <row r="163" spans="1:18" s="99" customFormat="1" ht="25.5" customHeight="1" x14ac:dyDescent="0.2">
      <c r="A163" s="319"/>
      <c r="B163" s="83"/>
      <c r="C163" s="310"/>
      <c r="D163" s="219"/>
      <c r="E163" s="219"/>
      <c r="F163" s="221"/>
      <c r="G163" s="219"/>
      <c r="H163" s="219"/>
      <c r="I163" s="217"/>
      <c r="J163" s="216"/>
      <c r="K163" s="88" t="s">
        <v>290</v>
      </c>
      <c r="L163" s="88" t="s">
        <v>120</v>
      </c>
      <c r="M163" s="55" t="s">
        <v>413</v>
      </c>
      <c r="N163" s="88" t="s">
        <v>28</v>
      </c>
      <c r="O163" s="106">
        <v>4183211.1</v>
      </c>
      <c r="P163" s="105">
        <v>4531300</v>
      </c>
      <c r="Q163" s="105">
        <v>4221300</v>
      </c>
      <c r="R163" s="105">
        <v>4221300</v>
      </c>
    </row>
    <row r="164" spans="1:18" s="99" customFormat="1" ht="25.5" customHeight="1" x14ac:dyDescent="0.2">
      <c r="A164" s="319"/>
      <c r="B164" s="83"/>
      <c r="C164" s="310"/>
      <c r="D164" s="219"/>
      <c r="E164" s="219"/>
      <c r="F164" s="221"/>
      <c r="G164" s="219"/>
      <c r="H164" s="219"/>
      <c r="I164" s="217"/>
      <c r="J164" s="217"/>
      <c r="K164" s="88" t="s">
        <v>290</v>
      </c>
      <c r="L164" s="88" t="s">
        <v>120</v>
      </c>
      <c r="M164" s="55" t="s">
        <v>317</v>
      </c>
      <c r="N164" s="88" t="s">
        <v>28</v>
      </c>
      <c r="O164" s="106">
        <v>295141</v>
      </c>
      <c r="P164" s="105"/>
      <c r="Q164" s="105"/>
      <c r="R164" s="105"/>
    </row>
    <row r="165" spans="1:18" s="99" customFormat="1" ht="25.5" customHeight="1" x14ac:dyDescent="0.2">
      <c r="A165" s="319"/>
      <c r="B165" s="83"/>
      <c r="C165" s="310"/>
      <c r="D165" s="219"/>
      <c r="E165" s="219"/>
      <c r="F165" s="221"/>
      <c r="G165" s="219"/>
      <c r="H165" s="219"/>
      <c r="I165" s="217"/>
      <c r="J165" s="217"/>
      <c r="K165" s="88" t="s">
        <v>290</v>
      </c>
      <c r="L165" s="88" t="s">
        <v>120</v>
      </c>
      <c r="M165" s="55" t="s">
        <v>318</v>
      </c>
      <c r="N165" s="88" t="s">
        <v>28</v>
      </c>
      <c r="O165" s="106">
        <v>74331</v>
      </c>
      <c r="P165" s="105">
        <v>116313</v>
      </c>
      <c r="Q165" s="105"/>
      <c r="R165" s="105"/>
    </row>
    <row r="166" spans="1:18" s="99" customFormat="1" ht="25.5" customHeight="1" x14ac:dyDescent="0.2">
      <c r="A166" s="319"/>
      <c r="B166" s="83"/>
      <c r="C166" s="310"/>
      <c r="D166" s="219"/>
      <c r="E166" s="219"/>
      <c r="F166" s="221"/>
      <c r="G166" s="219"/>
      <c r="H166" s="219"/>
      <c r="I166" s="217"/>
      <c r="J166" s="217"/>
      <c r="K166" s="87" t="s">
        <v>313</v>
      </c>
      <c r="L166" s="87" t="s">
        <v>314</v>
      </c>
      <c r="M166" s="57" t="s">
        <v>315</v>
      </c>
      <c r="N166" s="118" t="s">
        <v>28</v>
      </c>
      <c r="O166" s="107">
        <v>229095.74</v>
      </c>
      <c r="P166" s="105">
        <v>254600</v>
      </c>
      <c r="Q166" s="105">
        <v>231400</v>
      </c>
      <c r="R166" s="105">
        <v>231400</v>
      </c>
    </row>
    <row r="167" spans="1:18" s="99" customFormat="1" ht="25.5" customHeight="1" x14ac:dyDescent="0.2">
      <c r="A167" s="319"/>
      <c r="B167" s="83"/>
      <c r="C167" s="310"/>
      <c r="D167" s="219"/>
      <c r="E167" s="219"/>
      <c r="F167" s="371"/>
      <c r="G167" s="232"/>
      <c r="H167" s="232"/>
      <c r="I167" s="372"/>
      <c r="J167" s="372"/>
      <c r="K167" s="86" t="s">
        <v>312</v>
      </c>
      <c r="L167" s="86" t="s">
        <v>120</v>
      </c>
      <c r="M167" s="86" t="s">
        <v>322</v>
      </c>
      <c r="N167" s="35" t="s">
        <v>28</v>
      </c>
      <c r="O167" s="36">
        <v>529989.36</v>
      </c>
      <c r="P167" s="128">
        <v>558200</v>
      </c>
      <c r="Q167" s="128">
        <v>513500</v>
      </c>
      <c r="R167" s="128">
        <v>513500</v>
      </c>
    </row>
    <row r="168" spans="1:18" s="99" customFormat="1" ht="146.25" customHeight="1" x14ac:dyDescent="0.2">
      <c r="A168" s="97" t="s">
        <v>149</v>
      </c>
      <c r="B168" s="83" t="s">
        <v>150</v>
      </c>
      <c r="C168" s="83" t="s">
        <v>151</v>
      </c>
      <c r="D168" s="90" t="s">
        <v>270</v>
      </c>
      <c r="E168" s="83" t="s">
        <v>271</v>
      </c>
      <c r="F168" s="83" t="s">
        <v>452</v>
      </c>
      <c r="G168" s="83" t="s">
        <v>42</v>
      </c>
      <c r="H168" s="83" t="s">
        <v>445</v>
      </c>
      <c r="I168" s="83" t="s">
        <v>42</v>
      </c>
      <c r="J168" s="110" t="s">
        <v>20</v>
      </c>
      <c r="K168" s="108" t="s">
        <v>285</v>
      </c>
      <c r="L168" s="111" t="s">
        <v>152</v>
      </c>
      <c r="M168" s="111" t="s">
        <v>414</v>
      </c>
      <c r="N168" s="112" t="s">
        <v>286</v>
      </c>
      <c r="O168" s="109">
        <v>35322.5</v>
      </c>
      <c r="P168" s="109">
        <v>35500</v>
      </c>
      <c r="Q168" s="109"/>
      <c r="R168" s="109"/>
    </row>
    <row r="169" spans="1:18" s="99" customFormat="1" ht="63" customHeight="1" x14ac:dyDescent="0.2">
      <c r="A169" s="292" t="s">
        <v>153</v>
      </c>
      <c r="B169" s="218" t="s">
        <v>154</v>
      </c>
      <c r="C169" s="230" t="s">
        <v>155</v>
      </c>
      <c r="D169" s="117" t="s">
        <v>270</v>
      </c>
      <c r="E169" s="116" t="s">
        <v>271</v>
      </c>
      <c r="F169" s="218" t="s">
        <v>451</v>
      </c>
      <c r="G169" s="218" t="s">
        <v>455</v>
      </c>
      <c r="H169" s="218" t="s">
        <v>498</v>
      </c>
      <c r="I169" s="218" t="s">
        <v>42</v>
      </c>
      <c r="J169" s="373" t="s">
        <v>15</v>
      </c>
      <c r="K169" s="349" t="s">
        <v>285</v>
      </c>
      <c r="L169" s="375" t="s">
        <v>35</v>
      </c>
      <c r="M169" s="375" t="s">
        <v>343</v>
      </c>
      <c r="N169" s="349" t="s">
        <v>292</v>
      </c>
      <c r="O169" s="347">
        <v>3065718.12</v>
      </c>
      <c r="P169" s="347">
        <v>3235700</v>
      </c>
      <c r="Q169" s="347">
        <f>1594787.87+1640912.15</f>
        <v>3235700.02</v>
      </c>
      <c r="R169" s="347">
        <f>2691873.98+543826.18</f>
        <v>3235700.16</v>
      </c>
    </row>
    <row r="170" spans="1:18" s="99" customFormat="1" ht="63" customHeight="1" x14ac:dyDescent="0.2">
      <c r="A170" s="293"/>
      <c r="B170" s="232"/>
      <c r="C170" s="231"/>
      <c r="D170" s="117" t="s">
        <v>453</v>
      </c>
      <c r="E170" s="116" t="s">
        <v>454</v>
      </c>
      <c r="F170" s="232"/>
      <c r="G170" s="232"/>
      <c r="H170" s="232"/>
      <c r="I170" s="232"/>
      <c r="J170" s="374"/>
      <c r="K170" s="350"/>
      <c r="L170" s="350"/>
      <c r="M170" s="350"/>
      <c r="N170" s="350"/>
      <c r="O170" s="348"/>
      <c r="P170" s="348"/>
      <c r="Q170" s="348"/>
      <c r="R170" s="348"/>
    </row>
    <row r="171" spans="1:18" s="99" customFormat="1" ht="123" customHeight="1" x14ac:dyDescent="0.2">
      <c r="A171" s="319" t="s">
        <v>156</v>
      </c>
      <c r="B171" s="218" t="s">
        <v>157</v>
      </c>
      <c r="C171" s="310" t="s">
        <v>158</v>
      </c>
      <c r="D171" s="235" t="s">
        <v>270</v>
      </c>
      <c r="E171" s="218" t="s">
        <v>271</v>
      </c>
      <c r="F171" s="218" t="s">
        <v>46</v>
      </c>
      <c r="G171" s="218" t="s">
        <v>42</v>
      </c>
      <c r="H171" s="218" t="s">
        <v>476</v>
      </c>
      <c r="I171" s="218" t="s">
        <v>42</v>
      </c>
      <c r="J171" s="373" t="s">
        <v>11</v>
      </c>
      <c r="K171" s="108" t="s">
        <v>293</v>
      </c>
      <c r="L171" s="108" t="s">
        <v>51</v>
      </c>
      <c r="M171" s="108" t="s">
        <v>361</v>
      </c>
      <c r="N171" s="108" t="s">
        <v>298</v>
      </c>
      <c r="O171" s="109">
        <v>3997199.85</v>
      </c>
      <c r="P171" s="109">
        <v>5109180</v>
      </c>
      <c r="Q171" s="109">
        <v>5125941.05</v>
      </c>
      <c r="R171" s="109">
        <v>5150550.53</v>
      </c>
    </row>
    <row r="172" spans="1:18" s="102" customFormat="1" ht="123" customHeight="1" x14ac:dyDescent="0.2">
      <c r="A172" s="319" t="s">
        <v>0</v>
      </c>
      <c r="B172" s="232"/>
      <c r="C172" s="310" t="s">
        <v>0</v>
      </c>
      <c r="D172" s="232"/>
      <c r="E172" s="232"/>
      <c r="F172" s="232"/>
      <c r="G172" s="232"/>
      <c r="H172" s="232"/>
      <c r="I172" s="232"/>
      <c r="J172" s="374"/>
      <c r="K172" s="153"/>
      <c r="L172" s="153"/>
      <c r="M172" s="153"/>
      <c r="N172" s="21"/>
      <c r="O172" s="101"/>
      <c r="P172" s="101"/>
      <c r="Q172" s="101"/>
      <c r="R172" s="101"/>
    </row>
    <row r="173" spans="1:18" s="99" customFormat="1" ht="117.75" customHeight="1" x14ac:dyDescent="0.2">
      <c r="A173" s="218" t="s">
        <v>159</v>
      </c>
      <c r="B173" s="218" t="s">
        <v>160</v>
      </c>
      <c r="C173" s="218" t="s">
        <v>161</v>
      </c>
      <c r="D173" s="140" t="s">
        <v>457</v>
      </c>
      <c r="E173" s="127" t="s">
        <v>458</v>
      </c>
      <c r="F173" s="218" t="s">
        <v>472</v>
      </c>
      <c r="G173" s="218" t="s">
        <v>42</v>
      </c>
      <c r="H173" s="6" t="s">
        <v>470</v>
      </c>
      <c r="I173" s="83" t="s">
        <v>42</v>
      </c>
      <c r="J173" s="82" t="s">
        <v>6</v>
      </c>
      <c r="K173" s="88" t="s">
        <v>285</v>
      </c>
      <c r="L173" s="88" t="s">
        <v>152</v>
      </c>
      <c r="M173" s="88" t="s">
        <v>415</v>
      </c>
      <c r="N173" s="98" t="s">
        <v>297</v>
      </c>
      <c r="O173" s="36">
        <v>2933123.15</v>
      </c>
      <c r="P173" s="36">
        <v>3019900</v>
      </c>
      <c r="Q173" s="36">
        <v>2749400</v>
      </c>
      <c r="R173" s="36">
        <v>2749400</v>
      </c>
    </row>
    <row r="174" spans="1:18" s="99" customFormat="1" ht="123.75" customHeight="1" x14ac:dyDescent="0.2">
      <c r="A174" s="232"/>
      <c r="B174" s="232"/>
      <c r="C174" s="232"/>
      <c r="D174" s="83" t="s">
        <v>456</v>
      </c>
      <c r="E174" s="83"/>
      <c r="F174" s="232"/>
      <c r="G174" s="232"/>
      <c r="H174" s="83" t="s">
        <v>471</v>
      </c>
      <c r="I174" s="83" t="s">
        <v>42</v>
      </c>
      <c r="J174" s="83">
        <v>1</v>
      </c>
      <c r="K174" s="88" t="s">
        <v>285</v>
      </c>
      <c r="L174" s="88" t="s">
        <v>152</v>
      </c>
      <c r="M174" s="88" t="s">
        <v>415</v>
      </c>
      <c r="N174" s="35" t="s">
        <v>298</v>
      </c>
      <c r="O174" s="36">
        <v>52176.85</v>
      </c>
      <c r="P174" s="36">
        <v>124171</v>
      </c>
      <c r="Q174" s="36">
        <v>0</v>
      </c>
      <c r="R174" s="36">
        <v>0</v>
      </c>
    </row>
    <row r="175" spans="1:18" ht="96.2" customHeight="1" x14ac:dyDescent="0.2">
      <c r="A175" s="13" t="s">
        <v>162</v>
      </c>
      <c r="B175" s="1" t="s">
        <v>163</v>
      </c>
      <c r="C175" s="1" t="s">
        <v>164</v>
      </c>
      <c r="D175" s="6"/>
      <c r="E175" s="6"/>
      <c r="F175" s="1" t="s">
        <v>0</v>
      </c>
      <c r="G175" s="1" t="s">
        <v>0</v>
      </c>
      <c r="H175" s="1" t="s">
        <v>0</v>
      </c>
      <c r="I175" s="1" t="s">
        <v>0</v>
      </c>
      <c r="J175" s="1" t="s">
        <v>0</v>
      </c>
      <c r="K175" s="22"/>
      <c r="L175" s="22"/>
      <c r="M175" s="22"/>
      <c r="N175" s="22"/>
      <c r="O175" s="139">
        <f t="shared" ref="O175:R175" si="19">O176+O186</f>
        <v>21050942.359999999</v>
      </c>
      <c r="P175" s="139">
        <f t="shared" si="19"/>
        <v>24094455.949999999</v>
      </c>
      <c r="Q175" s="139">
        <f t="shared" si="19"/>
        <v>26739528.080000002</v>
      </c>
      <c r="R175" s="139">
        <f t="shared" si="19"/>
        <v>28115694.879999999</v>
      </c>
    </row>
    <row r="176" spans="1:18" ht="36.200000000000003" customHeight="1" x14ac:dyDescent="0.2">
      <c r="A176" s="14" t="s">
        <v>165</v>
      </c>
      <c r="B176" s="1" t="s">
        <v>166</v>
      </c>
      <c r="C176" s="1" t="s">
        <v>167</v>
      </c>
      <c r="D176" s="1" t="s">
        <v>0</v>
      </c>
      <c r="E176" s="1" t="s">
        <v>0</v>
      </c>
      <c r="F176" s="1" t="s">
        <v>0</v>
      </c>
      <c r="G176" s="1" t="s">
        <v>0</v>
      </c>
      <c r="H176" s="1" t="s">
        <v>0</v>
      </c>
      <c r="I176" s="1" t="s">
        <v>0</v>
      </c>
      <c r="J176" s="1" t="s">
        <v>168</v>
      </c>
      <c r="K176" s="22"/>
      <c r="L176" s="22"/>
      <c r="M176" s="22"/>
      <c r="N176" s="22"/>
      <c r="O176" s="137">
        <f>O177+O179+O180+O185</f>
        <v>900118.56</v>
      </c>
      <c r="P176" s="137">
        <f t="shared" ref="P176:R176" si="20">P177+P179+P180+P185</f>
        <v>764810.4</v>
      </c>
      <c r="Q176" s="137">
        <f t="shared" si="20"/>
        <v>739446.6</v>
      </c>
      <c r="R176" s="137">
        <f t="shared" si="20"/>
        <v>764113.4</v>
      </c>
    </row>
    <row r="177" spans="1:18" s="99" customFormat="1" ht="61.5" customHeight="1" x14ac:dyDescent="0.2">
      <c r="A177" s="319" t="s">
        <v>169</v>
      </c>
      <c r="B177" s="83" t="s">
        <v>170</v>
      </c>
      <c r="C177" s="310" t="s">
        <v>171</v>
      </c>
      <c r="D177" s="83" t="s">
        <v>270</v>
      </c>
      <c r="E177" s="83" t="s">
        <v>272</v>
      </c>
      <c r="F177" s="218" t="s">
        <v>460</v>
      </c>
      <c r="G177" s="218" t="s">
        <v>42</v>
      </c>
      <c r="H177" s="218" t="s">
        <v>476</v>
      </c>
      <c r="I177" s="218" t="s">
        <v>42</v>
      </c>
      <c r="J177" s="218" t="s">
        <v>168</v>
      </c>
      <c r="K177" s="223" t="s">
        <v>293</v>
      </c>
      <c r="L177" s="223" t="s">
        <v>102</v>
      </c>
      <c r="M177" s="223" t="s">
        <v>294</v>
      </c>
      <c r="N177" s="223" t="s">
        <v>295</v>
      </c>
      <c r="O177" s="236">
        <v>55776.76</v>
      </c>
      <c r="P177" s="236"/>
      <c r="Q177" s="236"/>
      <c r="R177" s="236"/>
    </row>
    <row r="178" spans="1:18" s="102" customFormat="1" ht="180.75" customHeight="1" x14ac:dyDescent="0.2">
      <c r="A178" s="319" t="s">
        <v>0</v>
      </c>
      <c r="B178" s="94" t="s">
        <v>170</v>
      </c>
      <c r="C178" s="310" t="s">
        <v>0</v>
      </c>
      <c r="D178" s="83" t="s">
        <v>459</v>
      </c>
      <c r="E178" s="83" t="s">
        <v>42</v>
      </c>
      <c r="F178" s="232"/>
      <c r="G178" s="232"/>
      <c r="H178" s="232"/>
      <c r="I178" s="232"/>
      <c r="J178" s="232"/>
      <c r="K178" s="225"/>
      <c r="L178" s="225"/>
      <c r="M178" s="225"/>
      <c r="N178" s="225"/>
      <c r="O178" s="237"/>
      <c r="P178" s="237"/>
      <c r="Q178" s="237"/>
      <c r="R178" s="237"/>
    </row>
    <row r="179" spans="1:18" s="7" customFormat="1" ht="129.75" customHeight="1" x14ac:dyDescent="0.2">
      <c r="A179" s="5" t="s">
        <v>172</v>
      </c>
      <c r="B179" s="6" t="s">
        <v>173</v>
      </c>
      <c r="C179" s="6" t="s">
        <v>174</v>
      </c>
      <c r="D179" s="6" t="s">
        <v>175</v>
      </c>
      <c r="E179" s="6" t="s">
        <v>42</v>
      </c>
      <c r="F179" s="6" t="s">
        <v>461</v>
      </c>
      <c r="G179" s="6" t="s">
        <v>42</v>
      </c>
      <c r="H179" s="117" t="s">
        <v>474</v>
      </c>
      <c r="I179" s="6" t="s">
        <v>0</v>
      </c>
      <c r="J179" s="6" t="s">
        <v>168</v>
      </c>
      <c r="K179" s="32" t="s">
        <v>285</v>
      </c>
      <c r="L179" s="32" t="s">
        <v>176</v>
      </c>
      <c r="M179" s="32" t="s">
        <v>522</v>
      </c>
      <c r="N179" s="23" t="s">
        <v>286</v>
      </c>
      <c r="O179" s="27"/>
      <c r="P179" s="27">
        <v>51585</v>
      </c>
      <c r="Q179" s="27">
        <v>3132</v>
      </c>
      <c r="R179" s="27">
        <v>2783</v>
      </c>
    </row>
    <row r="180" spans="1:18" s="99" customFormat="1" ht="30" customHeight="1" x14ac:dyDescent="0.2">
      <c r="A180" s="319" t="s">
        <v>177</v>
      </c>
      <c r="B180" s="218" t="s">
        <v>178</v>
      </c>
      <c r="C180" s="310" t="s">
        <v>179</v>
      </c>
      <c r="D180" s="218" t="s">
        <v>270</v>
      </c>
      <c r="E180" s="249" t="s">
        <v>42</v>
      </c>
      <c r="F180" s="218" t="s">
        <v>447</v>
      </c>
      <c r="G180" s="218" t="s">
        <v>42</v>
      </c>
      <c r="H180" s="218" t="s">
        <v>446</v>
      </c>
      <c r="I180" s="218" t="s">
        <v>42</v>
      </c>
      <c r="J180" s="230" t="s">
        <v>168</v>
      </c>
      <c r="K180" s="88" t="s">
        <v>285</v>
      </c>
      <c r="L180" s="88" t="s">
        <v>181</v>
      </c>
      <c r="M180" s="88" t="s">
        <v>416</v>
      </c>
      <c r="N180" s="98" t="s">
        <v>289</v>
      </c>
      <c r="O180" s="100">
        <f>O181+O182+O183+O184</f>
        <v>682016</v>
      </c>
      <c r="P180" s="100">
        <f t="shared" ref="P180:R180" si="21">P181+P182+P183+P184</f>
        <v>713225.4</v>
      </c>
      <c r="Q180" s="100">
        <f t="shared" si="21"/>
        <v>736314.6</v>
      </c>
      <c r="R180" s="100">
        <f t="shared" si="21"/>
        <v>761330.4</v>
      </c>
    </row>
    <row r="181" spans="1:18" s="99" customFormat="1" ht="30" customHeight="1" x14ac:dyDescent="0.2">
      <c r="A181" s="319"/>
      <c r="B181" s="219"/>
      <c r="C181" s="310"/>
      <c r="D181" s="232"/>
      <c r="E181" s="250"/>
      <c r="F181" s="219"/>
      <c r="G181" s="219"/>
      <c r="H181" s="219"/>
      <c r="I181" s="219"/>
      <c r="J181" s="219"/>
      <c r="K181" s="88" t="s">
        <v>285</v>
      </c>
      <c r="L181" s="88" t="s">
        <v>181</v>
      </c>
      <c r="M181" s="88" t="s">
        <v>416</v>
      </c>
      <c r="N181" s="35" t="s">
        <v>28</v>
      </c>
      <c r="O181" s="36">
        <v>501874.15</v>
      </c>
      <c r="P181" s="36">
        <v>530600</v>
      </c>
      <c r="Q181" s="36">
        <v>540000</v>
      </c>
      <c r="R181" s="36">
        <v>558300</v>
      </c>
    </row>
    <row r="182" spans="1:18" s="99" customFormat="1" ht="43.5" customHeight="1" x14ac:dyDescent="0.2">
      <c r="A182" s="319"/>
      <c r="B182" s="219"/>
      <c r="C182" s="310"/>
      <c r="D182" s="220" t="s">
        <v>448</v>
      </c>
      <c r="E182" s="218" t="s">
        <v>42</v>
      </c>
      <c r="F182" s="219"/>
      <c r="G182" s="219"/>
      <c r="H182" s="219"/>
      <c r="I182" s="219"/>
      <c r="J182" s="219"/>
      <c r="K182" s="88" t="s">
        <v>285</v>
      </c>
      <c r="L182" s="88" t="s">
        <v>181</v>
      </c>
      <c r="M182" s="88" t="s">
        <v>416</v>
      </c>
      <c r="N182" s="35" t="s">
        <v>29</v>
      </c>
      <c r="O182" s="36">
        <v>500</v>
      </c>
      <c r="P182" s="36"/>
      <c r="Q182" s="36"/>
      <c r="R182" s="36"/>
    </row>
    <row r="183" spans="1:18" s="99" customFormat="1" ht="43.5" customHeight="1" x14ac:dyDescent="0.2">
      <c r="A183" s="319"/>
      <c r="B183" s="219"/>
      <c r="C183" s="310"/>
      <c r="D183" s="250"/>
      <c r="E183" s="232"/>
      <c r="F183" s="219"/>
      <c r="G183" s="219"/>
      <c r="H183" s="219"/>
      <c r="I183" s="219"/>
      <c r="J183" s="219"/>
      <c r="K183" s="88" t="s">
        <v>285</v>
      </c>
      <c r="L183" s="88" t="s">
        <v>181</v>
      </c>
      <c r="M183" s="88" t="s">
        <v>416</v>
      </c>
      <c r="N183" s="35" t="s">
        <v>316</v>
      </c>
      <c r="O183" s="36">
        <v>147174.85</v>
      </c>
      <c r="P183" s="36">
        <v>160200</v>
      </c>
      <c r="Q183" s="36">
        <v>163100</v>
      </c>
      <c r="R183" s="36">
        <v>163100</v>
      </c>
    </row>
    <row r="184" spans="1:18" s="102" customFormat="1" ht="99.75" customHeight="1" x14ac:dyDescent="0.2">
      <c r="A184" s="319" t="s">
        <v>0</v>
      </c>
      <c r="B184" s="232"/>
      <c r="C184" s="310" t="s">
        <v>0</v>
      </c>
      <c r="D184" s="83" t="s">
        <v>180</v>
      </c>
      <c r="E184" s="95" t="s">
        <v>42</v>
      </c>
      <c r="F184" s="232"/>
      <c r="G184" s="232"/>
      <c r="H184" s="219"/>
      <c r="I184" s="232"/>
      <c r="J184" s="232"/>
      <c r="K184" s="88" t="s">
        <v>285</v>
      </c>
      <c r="L184" s="88" t="s">
        <v>181</v>
      </c>
      <c r="M184" s="88" t="s">
        <v>416</v>
      </c>
      <c r="N184" s="20" t="s">
        <v>286</v>
      </c>
      <c r="O184" s="101">
        <v>32467</v>
      </c>
      <c r="P184" s="101">
        <v>22425.4</v>
      </c>
      <c r="Q184" s="101">
        <v>33214.6</v>
      </c>
      <c r="R184" s="101">
        <v>39930.400000000001</v>
      </c>
    </row>
    <row r="185" spans="1:18" s="7" customFormat="1" ht="102" customHeight="1" x14ac:dyDescent="0.2">
      <c r="A185" s="138" t="s">
        <v>182</v>
      </c>
      <c r="B185" s="6" t="s">
        <v>183</v>
      </c>
      <c r="C185" s="1" t="s">
        <v>184</v>
      </c>
      <c r="D185" s="6" t="s">
        <v>273</v>
      </c>
      <c r="E185" s="6" t="s">
        <v>42</v>
      </c>
      <c r="F185" s="6" t="s">
        <v>473</v>
      </c>
      <c r="G185" s="29" t="s">
        <v>42</v>
      </c>
      <c r="H185" s="117" t="s">
        <v>474</v>
      </c>
      <c r="I185" s="84" t="s">
        <v>42</v>
      </c>
      <c r="J185" s="6" t="s">
        <v>168</v>
      </c>
      <c r="K185" s="23" t="s">
        <v>285</v>
      </c>
      <c r="L185" s="23" t="s">
        <v>152</v>
      </c>
      <c r="M185" s="23" t="s">
        <v>321</v>
      </c>
      <c r="N185" s="23" t="s">
        <v>286</v>
      </c>
      <c r="O185" s="27">
        <v>162325.79999999999</v>
      </c>
      <c r="P185" s="27"/>
      <c r="Q185" s="27"/>
      <c r="R185" s="27"/>
    </row>
    <row r="186" spans="1:18" ht="30.75" customHeight="1" x14ac:dyDescent="0.2">
      <c r="A186" s="14" t="s">
        <v>185</v>
      </c>
      <c r="B186" s="1" t="s">
        <v>186</v>
      </c>
      <c r="C186" s="1" t="s">
        <v>187</v>
      </c>
      <c r="D186" s="1" t="s">
        <v>0</v>
      </c>
      <c r="E186" s="1" t="s">
        <v>0</v>
      </c>
      <c r="F186" s="1" t="s">
        <v>0</v>
      </c>
      <c r="G186" s="1" t="s">
        <v>0</v>
      </c>
      <c r="H186" s="123"/>
      <c r="I186" s="1" t="s">
        <v>0</v>
      </c>
      <c r="J186" s="1" t="s">
        <v>0</v>
      </c>
      <c r="K186" s="22"/>
      <c r="L186" s="22"/>
      <c r="M186" s="22"/>
      <c r="N186" s="22"/>
      <c r="O186" s="144">
        <f>O187+O196+O206+O207+O208+O216+O217+O218+O219</f>
        <v>20150823.800000001</v>
      </c>
      <c r="P186" s="144">
        <f>P187+P196+P206+P207+P208+P216+P217+P218+P219</f>
        <v>23329645.550000001</v>
      </c>
      <c r="Q186" s="144">
        <f>Q187+Q196+Q206+Q207+Q208+Q216+Q217+Q218+Q219</f>
        <v>26000081.48</v>
      </c>
      <c r="R186" s="144">
        <f>R187+R196+R206+R207+R208+R216+R217+R218+R219</f>
        <v>27351581.48</v>
      </c>
    </row>
    <row r="187" spans="1:18" s="99" customFormat="1" ht="22.5" customHeight="1" x14ac:dyDescent="0.2">
      <c r="A187" s="218" t="s">
        <v>188</v>
      </c>
      <c r="B187" s="218" t="s">
        <v>189</v>
      </c>
      <c r="C187" s="218" t="s">
        <v>190</v>
      </c>
      <c r="D187" s="218" t="s">
        <v>270</v>
      </c>
      <c r="E187" s="218" t="s">
        <v>272</v>
      </c>
      <c r="G187" s="83"/>
      <c r="H187" s="218" t="s">
        <v>446</v>
      </c>
      <c r="I187" s="218" t="s">
        <v>42</v>
      </c>
      <c r="J187" s="83" t="s">
        <v>6</v>
      </c>
      <c r="K187" s="120" t="s">
        <v>289</v>
      </c>
      <c r="L187" s="120" t="s">
        <v>306</v>
      </c>
      <c r="M187" s="120" t="s">
        <v>289</v>
      </c>
      <c r="N187" s="121" t="s">
        <v>289</v>
      </c>
      <c r="O187" s="109">
        <f>SUM(O188:O195)</f>
        <v>956486.62999999989</v>
      </c>
      <c r="P187" s="109">
        <f t="shared" ref="P187:R187" si="22">SUM(P188:P195)</f>
        <v>1295730</v>
      </c>
      <c r="Q187" s="109">
        <f t="shared" si="22"/>
        <v>1100100</v>
      </c>
      <c r="R187" s="109">
        <f t="shared" si="22"/>
        <v>1100100</v>
      </c>
    </row>
    <row r="188" spans="1:18" s="99" customFormat="1" ht="56.25" customHeight="1" x14ac:dyDescent="0.2">
      <c r="A188" s="219"/>
      <c r="B188" s="219"/>
      <c r="C188" s="219"/>
      <c r="D188" s="219"/>
      <c r="E188" s="219"/>
      <c r="F188" s="218" t="s">
        <v>462</v>
      </c>
      <c r="G188" s="218" t="s">
        <v>42</v>
      </c>
      <c r="H188" s="219"/>
      <c r="I188" s="219"/>
      <c r="J188" s="82">
        <v>1</v>
      </c>
      <c r="K188" s="145">
        <v>851</v>
      </c>
      <c r="L188" s="88" t="s">
        <v>127</v>
      </c>
      <c r="M188" s="88" t="s">
        <v>405</v>
      </c>
      <c r="N188" s="98" t="s">
        <v>28</v>
      </c>
      <c r="O188" s="36">
        <v>122242.64</v>
      </c>
      <c r="P188" s="36">
        <v>238500</v>
      </c>
      <c r="Q188" s="36">
        <v>219900</v>
      </c>
      <c r="R188" s="36">
        <v>219900</v>
      </c>
    </row>
    <row r="189" spans="1:18" s="99" customFormat="1" ht="56.25" customHeight="1" x14ac:dyDescent="0.2">
      <c r="A189" s="219"/>
      <c r="B189" s="219"/>
      <c r="C189" s="219"/>
      <c r="D189" s="219"/>
      <c r="E189" s="219"/>
      <c r="F189" s="232"/>
      <c r="G189" s="232"/>
      <c r="H189" s="219"/>
      <c r="I189" s="219"/>
      <c r="J189" s="83">
        <v>1</v>
      </c>
      <c r="K189" s="145">
        <v>851</v>
      </c>
      <c r="L189" s="88" t="s">
        <v>127</v>
      </c>
      <c r="M189" s="88" t="s">
        <v>405</v>
      </c>
      <c r="N189" s="35" t="s">
        <v>316</v>
      </c>
      <c r="O189" s="36"/>
      <c r="P189" s="36"/>
      <c r="Q189" s="36"/>
      <c r="R189" s="36"/>
    </row>
    <row r="190" spans="1:18" s="99" customFormat="1" ht="59.25" customHeight="1" x14ac:dyDescent="0.2">
      <c r="A190" s="219"/>
      <c r="B190" s="219"/>
      <c r="C190" s="219"/>
      <c r="D190" s="219"/>
      <c r="E190" s="219"/>
      <c r="F190" s="218" t="s">
        <v>464</v>
      </c>
      <c r="G190" s="218" t="s">
        <v>42</v>
      </c>
      <c r="H190" s="219"/>
      <c r="I190" s="219"/>
      <c r="J190" s="82">
        <v>1</v>
      </c>
      <c r="K190" s="145">
        <v>851</v>
      </c>
      <c r="L190" s="88" t="s">
        <v>127</v>
      </c>
      <c r="M190" s="88" t="s">
        <v>407</v>
      </c>
      <c r="N190" s="98" t="s">
        <v>28</v>
      </c>
      <c r="O190" s="36">
        <v>108863.16</v>
      </c>
      <c r="P190" s="36">
        <v>127300</v>
      </c>
      <c r="Q190" s="36">
        <v>110000</v>
      </c>
      <c r="R190" s="36">
        <v>110000</v>
      </c>
    </row>
    <row r="191" spans="1:18" s="99" customFormat="1" ht="59.25" customHeight="1" x14ac:dyDescent="0.2">
      <c r="A191" s="219"/>
      <c r="B191" s="219"/>
      <c r="C191" s="219"/>
      <c r="D191" s="219"/>
      <c r="E191" s="219"/>
      <c r="F191" s="232"/>
      <c r="G191" s="232"/>
      <c r="H191" s="219"/>
      <c r="I191" s="219"/>
      <c r="J191" s="82">
        <v>1</v>
      </c>
      <c r="K191" s="145">
        <v>851</v>
      </c>
      <c r="L191" s="88" t="s">
        <v>127</v>
      </c>
      <c r="M191" s="88" t="s">
        <v>407</v>
      </c>
      <c r="N191" s="98" t="s">
        <v>316</v>
      </c>
      <c r="O191" s="36"/>
      <c r="P191" s="36"/>
      <c r="Q191" s="36"/>
      <c r="R191" s="36"/>
    </row>
    <row r="192" spans="1:18" s="99" customFormat="1" ht="60" customHeight="1" x14ac:dyDescent="0.2">
      <c r="A192" s="219"/>
      <c r="B192" s="219"/>
      <c r="C192" s="219"/>
      <c r="D192" s="219"/>
      <c r="E192" s="219"/>
      <c r="F192" s="218" t="s">
        <v>465</v>
      </c>
      <c r="G192" s="218" t="s">
        <v>42</v>
      </c>
      <c r="H192" s="219"/>
      <c r="I192" s="219"/>
      <c r="J192" s="82">
        <v>1</v>
      </c>
      <c r="K192" s="145">
        <v>851</v>
      </c>
      <c r="L192" s="88" t="s">
        <v>127</v>
      </c>
      <c r="M192" s="88" t="s">
        <v>398</v>
      </c>
      <c r="N192" s="98" t="s">
        <v>28</v>
      </c>
      <c r="O192" s="36">
        <v>311334.39</v>
      </c>
      <c r="P192" s="36">
        <f>361800+26904</f>
        <v>388704</v>
      </c>
      <c r="Q192" s="36">
        <v>330500</v>
      </c>
      <c r="R192" s="36">
        <v>330500</v>
      </c>
    </row>
    <row r="193" spans="1:18" s="99" customFormat="1" ht="60" customHeight="1" x14ac:dyDescent="0.2">
      <c r="A193" s="219"/>
      <c r="B193" s="219"/>
      <c r="C193" s="219"/>
      <c r="D193" s="219"/>
      <c r="E193" s="219"/>
      <c r="F193" s="232"/>
      <c r="G193" s="232"/>
      <c r="H193" s="219"/>
      <c r="I193" s="219"/>
      <c r="J193" s="82">
        <v>1</v>
      </c>
      <c r="K193" s="145">
        <v>851</v>
      </c>
      <c r="L193" s="88" t="s">
        <v>127</v>
      </c>
      <c r="M193" s="88" t="s">
        <v>398</v>
      </c>
      <c r="N193" s="98" t="s">
        <v>316</v>
      </c>
      <c r="O193" s="36"/>
      <c r="P193" s="36"/>
      <c r="Q193" s="36"/>
      <c r="R193" s="36"/>
    </row>
    <row r="194" spans="1:18" s="99" customFormat="1" ht="56.25" customHeight="1" x14ac:dyDescent="0.2">
      <c r="A194" s="219"/>
      <c r="B194" s="219"/>
      <c r="C194" s="219"/>
      <c r="D194" s="219"/>
      <c r="E194" s="219"/>
      <c r="F194" s="218" t="s">
        <v>463</v>
      </c>
      <c r="G194" s="218" t="s">
        <v>42</v>
      </c>
      <c r="H194" s="219"/>
      <c r="I194" s="219"/>
      <c r="J194" s="82">
        <v>1</v>
      </c>
      <c r="K194" s="88" t="s">
        <v>293</v>
      </c>
      <c r="L194" s="88" t="s">
        <v>66</v>
      </c>
      <c r="M194" s="88" t="s">
        <v>364</v>
      </c>
      <c r="N194" s="98" t="s">
        <v>28</v>
      </c>
      <c r="O194" s="36">
        <v>414046.44</v>
      </c>
      <c r="P194" s="103">
        <f>480280+60946</f>
        <v>541226</v>
      </c>
      <c r="Q194" s="103">
        <v>439700</v>
      </c>
      <c r="R194" s="103">
        <v>439700</v>
      </c>
    </row>
    <row r="195" spans="1:18" s="99" customFormat="1" ht="56.25" customHeight="1" x14ac:dyDescent="0.2">
      <c r="A195" s="219"/>
      <c r="B195" s="219"/>
      <c r="C195" s="219"/>
      <c r="D195" s="219"/>
      <c r="E195" s="219"/>
      <c r="F195" s="261"/>
      <c r="G195" s="261"/>
      <c r="H195" s="261"/>
      <c r="I195" s="261"/>
      <c r="J195" s="146">
        <v>1</v>
      </c>
      <c r="K195" s="88" t="s">
        <v>293</v>
      </c>
      <c r="L195" s="88" t="s">
        <v>66</v>
      </c>
      <c r="M195" s="88" t="s">
        <v>364</v>
      </c>
      <c r="N195" s="149" t="s">
        <v>316</v>
      </c>
      <c r="O195" s="122"/>
      <c r="P195" s="105"/>
      <c r="Q195" s="105"/>
      <c r="R195" s="105"/>
    </row>
    <row r="196" spans="1:18" s="99" customFormat="1" ht="22.5" customHeight="1" x14ac:dyDescent="0.2">
      <c r="A196" s="214" t="s">
        <v>191</v>
      </c>
      <c r="B196" s="214" t="s">
        <v>192</v>
      </c>
      <c r="C196" s="214" t="s">
        <v>193</v>
      </c>
      <c r="D196" s="214" t="s">
        <v>270</v>
      </c>
      <c r="E196" s="214" t="s">
        <v>272</v>
      </c>
      <c r="F196" s="254" t="s">
        <v>462</v>
      </c>
      <c r="G196" s="117"/>
      <c r="H196" s="117" t="s">
        <v>0</v>
      </c>
      <c r="I196" s="117" t="s">
        <v>0</v>
      </c>
      <c r="J196" s="124">
        <v>1</v>
      </c>
      <c r="K196" s="111" t="s">
        <v>289</v>
      </c>
      <c r="L196" s="111" t="s">
        <v>306</v>
      </c>
      <c r="M196" s="111" t="s">
        <v>289</v>
      </c>
      <c r="N196" s="111" t="s">
        <v>289</v>
      </c>
      <c r="O196" s="125">
        <f>SUM(O197:O205)</f>
        <v>1429714.38</v>
      </c>
      <c r="P196" s="125">
        <f>SUM(P197:P205)</f>
        <v>1315570</v>
      </c>
      <c r="Q196" s="125">
        <f t="shared" ref="Q196:R196" si="23">SUM(Q197:Q205)</f>
        <v>1511200</v>
      </c>
      <c r="R196" s="125">
        <f t="shared" si="23"/>
        <v>1511200</v>
      </c>
    </row>
    <row r="197" spans="1:18" s="99" customFormat="1" ht="23.25" customHeight="1" x14ac:dyDescent="0.2">
      <c r="A197" s="214"/>
      <c r="B197" s="214"/>
      <c r="C197" s="214"/>
      <c r="D197" s="214"/>
      <c r="E197" s="214"/>
      <c r="F197" s="255"/>
      <c r="G197" s="214" t="s">
        <v>42</v>
      </c>
      <c r="H197" s="355" t="s">
        <v>476</v>
      </c>
      <c r="I197" s="254" t="s">
        <v>42</v>
      </c>
      <c r="J197" s="117">
        <v>1</v>
      </c>
      <c r="K197" s="145">
        <v>851</v>
      </c>
      <c r="L197" s="88" t="s">
        <v>127</v>
      </c>
      <c r="M197" s="88" t="s">
        <v>405</v>
      </c>
      <c r="N197" s="88" t="s">
        <v>316</v>
      </c>
      <c r="O197" s="106">
        <v>35040.36</v>
      </c>
      <c r="P197" s="105">
        <v>72030</v>
      </c>
      <c r="Q197" s="105">
        <v>66400</v>
      </c>
      <c r="R197" s="105">
        <v>66400</v>
      </c>
    </row>
    <row r="198" spans="1:18" s="99" customFormat="1" ht="23.25" customHeight="1" x14ac:dyDescent="0.2">
      <c r="A198" s="214"/>
      <c r="B198" s="214"/>
      <c r="C198" s="214"/>
      <c r="D198" s="214"/>
      <c r="E198" s="214"/>
      <c r="F198" s="255"/>
      <c r="G198" s="214"/>
      <c r="H198" s="356"/>
      <c r="I198" s="255"/>
      <c r="J198" s="117">
        <v>1</v>
      </c>
      <c r="K198" s="145">
        <v>851</v>
      </c>
      <c r="L198" s="88" t="s">
        <v>127</v>
      </c>
      <c r="M198" s="88" t="s">
        <v>405</v>
      </c>
      <c r="N198" s="88" t="s">
        <v>286</v>
      </c>
      <c r="O198" s="106">
        <v>320685</v>
      </c>
      <c r="P198" s="105">
        <v>211850</v>
      </c>
      <c r="Q198" s="105">
        <v>236080</v>
      </c>
      <c r="R198" s="105">
        <v>236080</v>
      </c>
    </row>
    <row r="199" spans="1:18" s="99" customFormat="1" ht="33" customHeight="1" x14ac:dyDescent="0.2">
      <c r="A199" s="214"/>
      <c r="B199" s="214"/>
      <c r="C199" s="214"/>
      <c r="D199" s="214"/>
      <c r="E199" s="214"/>
      <c r="F199" s="366"/>
      <c r="G199" s="214"/>
      <c r="H199" s="356"/>
      <c r="I199" s="255"/>
      <c r="J199" s="126">
        <v>1</v>
      </c>
      <c r="K199" s="145">
        <v>851</v>
      </c>
      <c r="L199" s="88" t="s">
        <v>127</v>
      </c>
      <c r="M199" s="88" t="s">
        <v>406</v>
      </c>
      <c r="N199" s="72" t="s">
        <v>286</v>
      </c>
      <c r="O199" s="106"/>
      <c r="P199" s="105">
        <v>200</v>
      </c>
      <c r="Q199" s="105">
        <v>200</v>
      </c>
      <c r="R199" s="105">
        <v>200</v>
      </c>
    </row>
    <row r="200" spans="1:18" s="99" customFormat="1" ht="61.5" customHeight="1" x14ac:dyDescent="0.2">
      <c r="A200" s="214"/>
      <c r="B200" s="214"/>
      <c r="C200" s="214"/>
      <c r="D200" s="214"/>
      <c r="E200" s="214"/>
      <c r="F200" s="339" t="s">
        <v>464</v>
      </c>
      <c r="G200" s="214" t="s">
        <v>42</v>
      </c>
      <c r="H200" s="356"/>
      <c r="I200" s="255"/>
      <c r="J200" s="126">
        <v>1</v>
      </c>
      <c r="K200" s="145">
        <v>851</v>
      </c>
      <c r="L200" s="88" t="s">
        <v>127</v>
      </c>
      <c r="M200" s="88" t="s">
        <v>407</v>
      </c>
      <c r="N200" s="72" t="s">
        <v>316</v>
      </c>
      <c r="O200" s="106">
        <v>32820.839999999997</v>
      </c>
      <c r="P200" s="105">
        <v>38450</v>
      </c>
      <c r="Q200" s="105">
        <v>33200</v>
      </c>
      <c r="R200" s="105">
        <v>33200</v>
      </c>
    </row>
    <row r="201" spans="1:18" s="99" customFormat="1" ht="61.5" customHeight="1" x14ac:dyDescent="0.2">
      <c r="A201" s="214"/>
      <c r="B201" s="214"/>
      <c r="C201" s="214"/>
      <c r="D201" s="214"/>
      <c r="E201" s="214"/>
      <c r="F201" s="342"/>
      <c r="G201" s="214"/>
      <c r="H201" s="356"/>
      <c r="I201" s="255"/>
      <c r="J201" s="126">
        <v>1</v>
      </c>
      <c r="K201" s="145">
        <v>851</v>
      </c>
      <c r="L201" s="88" t="s">
        <v>127</v>
      </c>
      <c r="M201" s="88" t="s">
        <v>407</v>
      </c>
      <c r="N201" s="72" t="s">
        <v>286</v>
      </c>
      <c r="O201" s="106">
        <v>97200</v>
      </c>
      <c r="P201" s="105">
        <v>95340</v>
      </c>
      <c r="Q201" s="105">
        <v>117890</v>
      </c>
      <c r="R201" s="105">
        <v>117890</v>
      </c>
    </row>
    <row r="202" spans="1:18" s="99" customFormat="1" ht="57.75" customHeight="1" x14ac:dyDescent="0.2">
      <c r="A202" s="214"/>
      <c r="B202" s="214"/>
      <c r="C202" s="214"/>
      <c r="D202" s="214"/>
      <c r="E202" s="214"/>
      <c r="F202" s="339" t="s">
        <v>465</v>
      </c>
      <c r="G202" s="214" t="s">
        <v>42</v>
      </c>
      <c r="H202" s="356"/>
      <c r="I202" s="255"/>
      <c r="J202" s="126">
        <v>1</v>
      </c>
      <c r="K202" s="145">
        <v>851</v>
      </c>
      <c r="L202" s="88" t="s">
        <v>127</v>
      </c>
      <c r="M202" s="88" t="s">
        <v>398</v>
      </c>
      <c r="N202" s="72" t="s">
        <v>316</v>
      </c>
      <c r="O202" s="106">
        <v>92046.95</v>
      </c>
      <c r="P202" s="105">
        <f>109300+8125</f>
        <v>117425</v>
      </c>
      <c r="Q202" s="105">
        <v>99800</v>
      </c>
      <c r="R202" s="105">
        <v>99800</v>
      </c>
    </row>
    <row r="203" spans="1:18" s="99" customFormat="1" ht="62.25" customHeight="1" x14ac:dyDescent="0.2">
      <c r="A203" s="214"/>
      <c r="B203" s="214"/>
      <c r="C203" s="214"/>
      <c r="D203" s="214"/>
      <c r="E203" s="214"/>
      <c r="F203" s="342"/>
      <c r="G203" s="214"/>
      <c r="H203" s="357"/>
      <c r="I203" s="256"/>
      <c r="J203" s="126">
        <v>1</v>
      </c>
      <c r="K203" s="145">
        <v>851</v>
      </c>
      <c r="L203" s="88" t="s">
        <v>127</v>
      </c>
      <c r="M203" s="88" t="s">
        <v>398</v>
      </c>
      <c r="N203" s="72" t="s">
        <v>286</v>
      </c>
      <c r="O203" s="106">
        <v>313270.65999999997</v>
      </c>
      <c r="P203" s="105">
        <f>312170-35029</f>
        <v>277141</v>
      </c>
      <c r="Q203" s="105">
        <v>352970</v>
      </c>
      <c r="R203" s="105">
        <v>352970</v>
      </c>
    </row>
    <row r="204" spans="1:18" s="99" customFormat="1" ht="55.5" customHeight="1" x14ac:dyDescent="0.2">
      <c r="A204" s="214"/>
      <c r="B204" s="214"/>
      <c r="C204" s="214"/>
      <c r="D204" s="214"/>
      <c r="E204" s="214"/>
      <c r="F204" s="339" t="s">
        <v>463</v>
      </c>
      <c r="G204" s="214" t="s">
        <v>42</v>
      </c>
      <c r="H204" s="254" t="s">
        <v>474</v>
      </c>
      <c r="I204" s="254" t="s">
        <v>42</v>
      </c>
      <c r="J204" s="126">
        <v>1</v>
      </c>
      <c r="K204" s="88" t="s">
        <v>293</v>
      </c>
      <c r="L204" s="88" t="s">
        <v>66</v>
      </c>
      <c r="M204" s="88" t="s">
        <v>364</v>
      </c>
      <c r="N204" s="72" t="s">
        <v>316</v>
      </c>
      <c r="O204" s="106">
        <v>122130.49</v>
      </c>
      <c r="P204" s="105">
        <f>145055+18406</f>
        <v>163461</v>
      </c>
      <c r="Q204" s="105">
        <v>132800</v>
      </c>
      <c r="R204" s="105">
        <v>132800</v>
      </c>
    </row>
    <row r="205" spans="1:18" s="99" customFormat="1" ht="50.25" customHeight="1" x14ac:dyDescent="0.2">
      <c r="A205" s="214"/>
      <c r="B205" s="214"/>
      <c r="C205" s="214"/>
      <c r="D205" s="214"/>
      <c r="E205" s="214"/>
      <c r="F205" s="341"/>
      <c r="G205" s="214"/>
      <c r="H205" s="256"/>
      <c r="I205" s="256"/>
      <c r="J205" s="126">
        <v>1</v>
      </c>
      <c r="K205" s="88" t="s">
        <v>293</v>
      </c>
      <c r="L205" s="88" t="s">
        <v>66</v>
      </c>
      <c r="M205" s="88" t="s">
        <v>364</v>
      </c>
      <c r="N205" s="72" t="s">
        <v>286</v>
      </c>
      <c r="O205" s="106">
        <v>416520.08</v>
      </c>
      <c r="P205" s="105">
        <f>419025-79352</f>
        <v>339673</v>
      </c>
      <c r="Q205" s="105">
        <v>471860</v>
      </c>
      <c r="R205" s="105">
        <v>471860</v>
      </c>
    </row>
    <row r="206" spans="1:18" s="99" customFormat="1" ht="132" customHeight="1" x14ac:dyDescent="0.2">
      <c r="A206" s="96" t="s">
        <v>194</v>
      </c>
      <c r="B206" s="91" t="s">
        <v>195</v>
      </c>
      <c r="C206" s="91" t="s">
        <v>196</v>
      </c>
      <c r="D206" s="91" t="s">
        <v>270</v>
      </c>
      <c r="E206" s="91" t="s">
        <v>272</v>
      </c>
      <c r="F206" s="91" t="s">
        <v>466</v>
      </c>
      <c r="G206" s="91" t="s">
        <v>42</v>
      </c>
      <c r="H206" s="91" t="s">
        <v>475</v>
      </c>
      <c r="I206" s="91" t="s">
        <v>0</v>
      </c>
      <c r="J206" s="115" t="s">
        <v>15</v>
      </c>
      <c r="K206" s="88" t="s">
        <v>285</v>
      </c>
      <c r="L206" s="88" t="s">
        <v>102</v>
      </c>
      <c r="M206" s="88" t="s">
        <v>347</v>
      </c>
      <c r="N206" s="129" t="s">
        <v>296</v>
      </c>
      <c r="O206" s="107">
        <v>7471100</v>
      </c>
      <c r="P206" s="105">
        <f>9026160+1153315.66</f>
        <v>10179475.66</v>
      </c>
      <c r="Q206" s="105">
        <v>9026160</v>
      </c>
      <c r="R206" s="105">
        <v>9026160</v>
      </c>
    </row>
    <row r="207" spans="1:18" s="99" customFormat="1" ht="219.75" customHeight="1" x14ac:dyDescent="0.2">
      <c r="A207" s="97" t="s">
        <v>197</v>
      </c>
      <c r="B207" s="83" t="s">
        <v>198</v>
      </c>
      <c r="C207" s="83" t="s">
        <v>199</v>
      </c>
      <c r="D207" s="83" t="s">
        <v>270</v>
      </c>
      <c r="E207" s="83" t="s">
        <v>271</v>
      </c>
      <c r="F207" s="83" t="s">
        <v>481</v>
      </c>
      <c r="G207" s="90" t="s">
        <v>42</v>
      </c>
      <c r="H207" s="83" t="s">
        <v>476</v>
      </c>
      <c r="I207" s="83" t="s">
        <v>42</v>
      </c>
      <c r="J207" s="83" t="s">
        <v>15</v>
      </c>
      <c r="K207" s="87" t="s">
        <v>293</v>
      </c>
      <c r="L207" s="87" t="s">
        <v>102</v>
      </c>
      <c r="M207" s="87" t="s">
        <v>346</v>
      </c>
      <c r="N207" s="86" t="s">
        <v>292</v>
      </c>
      <c r="O207" s="122">
        <v>131100</v>
      </c>
      <c r="P207" s="105">
        <v>267600</v>
      </c>
      <c r="Q207" s="105">
        <v>267600</v>
      </c>
      <c r="R207" s="105">
        <v>267600</v>
      </c>
    </row>
    <row r="208" spans="1:18" s="99" customFormat="1" ht="60" customHeight="1" x14ac:dyDescent="0.2">
      <c r="A208" s="218" t="s">
        <v>200</v>
      </c>
      <c r="B208" s="218" t="s">
        <v>201</v>
      </c>
      <c r="C208" s="218" t="s">
        <v>202</v>
      </c>
      <c r="D208" s="218" t="s">
        <v>270</v>
      </c>
      <c r="E208" s="218" t="s">
        <v>271</v>
      </c>
      <c r="F208" s="230" t="s">
        <v>477</v>
      </c>
      <c r="G208" s="214" t="s">
        <v>42</v>
      </c>
      <c r="H208" s="132" t="s">
        <v>482</v>
      </c>
      <c r="I208" s="83" t="s">
        <v>0</v>
      </c>
      <c r="J208" s="130" t="s">
        <v>15</v>
      </c>
      <c r="K208" s="111" t="s">
        <v>289</v>
      </c>
      <c r="L208" s="111" t="s">
        <v>306</v>
      </c>
      <c r="M208" s="111" t="s">
        <v>289</v>
      </c>
      <c r="N208" s="111" t="s">
        <v>289</v>
      </c>
      <c r="O208" s="125">
        <f>SUM(O209:O215)</f>
        <v>4767341</v>
      </c>
      <c r="P208" s="131">
        <f t="shared" ref="P208:R208" si="24">SUM(P209:P215)</f>
        <v>4930618</v>
      </c>
      <c r="Q208" s="131">
        <f t="shared" si="24"/>
        <v>4930618</v>
      </c>
      <c r="R208" s="131">
        <f t="shared" si="24"/>
        <v>4930618</v>
      </c>
    </row>
    <row r="209" spans="1:18" s="99" customFormat="1" ht="129.75" customHeight="1" x14ac:dyDescent="0.2">
      <c r="A209" s="219"/>
      <c r="B209" s="219"/>
      <c r="C209" s="219"/>
      <c r="D209" s="219"/>
      <c r="E209" s="219"/>
      <c r="F209" s="231"/>
      <c r="G209" s="214"/>
      <c r="H209" s="253" t="s">
        <v>475</v>
      </c>
      <c r="I209" s="239" t="s">
        <v>42</v>
      </c>
      <c r="J209" s="82"/>
      <c r="K209" s="227" t="s">
        <v>285</v>
      </c>
      <c r="L209" s="88" t="s">
        <v>59</v>
      </c>
      <c r="M209" s="88" t="s">
        <v>357</v>
      </c>
      <c r="N209" s="88" t="s">
        <v>298</v>
      </c>
      <c r="O209" s="106">
        <v>137000</v>
      </c>
      <c r="P209" s="105">
        <v>156000</v>
      </c>
      <c r="Q209" s="105">
        <v>156000</v>
      </c>
      <c r="R209" s="105">
        <v>156000</v>
      </c>
    </row>
    <row r="210" spans="1:18" s="99" customFormat="1" ht="81" customHeight="1" x14ac:dyDescent="0.2">
      <c r="A210" s="219"/>
      <c r="B210" s="219"/>
      <c r="C210" s="219"/>
      <c r="D210" s="219"/>
      <c r="E210" s="219"/>
      <c r="F210" s="230" t="s">
        <v>478</v>
      </c>
      <c r="G210" s="214" t="s">
        <v>42</v>
      </c>
      <c r="H210" s="253"/>
      <c r="I210" s="241"/>
      <c r="J210" s="82"/>
      <c r="K210" s="229"/>
      <c r="L210" s="88" t="s">
        <v>75</v>
      </c>
      <c r="M210" s="55" t="s">
        <v>359</v>
      </c>
      <c r="N210" s="55" t="s">
        <v>298</v>
      </c>
      <c r="O210" s="106">
        <v>96750</v>
      </c>
      <c r="P210" s="105">
        <v>122400</v>
      </c>
      <c r="Q210" s="105">
        <v>122400</v>
      </c>
      <c r="R210" s="105">
        <v>122400</v>
      </c>
    </row>
    <row r="211" spans="1:18" s="99" customFormat="1" ht="81" customHeight="1" x14ac:dyDescent="0.2">
      <c r="A211" s="219"/>
      <c r="B211" s="219"/>
      <c r="C211" s="219"/>
      <c r="D211" s="219"/>
      <c r="E211" s="219"/>
      <c r="F211" s="231"/>
      <c r="G211" s="214"/>
      <c r="H211" s="253" t="s">
        <v>476</v>
      </c>
      <c r="I211" s="239" t="s">
        <v>42</v>
      </c>
      <c r="J211" s="230"/>
      <c r="K211" s="227" t="s">
        <v>293</v>
      </c>
      <c r="L211" s="88" t="s">
        <v>47</v>
      </c>
      <c r="M211" s="88" t="s">
        <v>358</v>
      </c>
      <c r="N211" s="227" t="s">
        <v>298</v>
      </c>
      <c r="O211" s="106">
        <v>462600</v>
      </c>
      <c r="P211" s="105">
        <v>459600</v>
      </c>
      <c r="Q211" s="105">
        <v>459600</v>
      </c>
      <c r="R211" s="105">
        <v>459600</v>
      </c>
    </row>
    <row r="212" spans="1:18" s="99" customFormat="1" ht="72.75" customHeight="1" x14ac:dyDescent="0.2">
      <c r="A212" s="219"/>
      <c r="B212" s="219"/>
      <c r="C212" s="219"/>
      <c r="D212" s="219"/>
      <c r="E212" s="219"/>
      <c r="F212" s="287" t="s">
        <v>479</v>
      </c>
      <c r="G212" s="214" t="s">
        <v>42</v>
      </c>
      <c r="H212" s="214"/>
      <c r="I212" s="240"/>
      <c r="J212" s="238"/>
      <c r="K212" s="228"/>
      <c r="L212" s="88" t="s">
        <v>51</v>
      </c>
      <c r="M212" s="88" t="s">
        <v>358</v>
      </c>
      <c r="N212" s="228"/>
      <c r="O212" s="106">
        <v>1821600</v>
      </c>
      <c r="P212" s="105">
        <v>1875600</v>
      </c>
      <c r="Q212" s="105">
        <v>1875600</v>
      </c>
      <c r="R212" s="105">
        <v>1875600</v>
      </c>
    </row>
    <row r="213" spans="1:18" s="99" customFormat="1" ht="76.5" customHeight="1" x14ac:dyDescent="0.2">
      <c r="A213" s="219"/>
      <c r="B213" s="219"/>
      <c r="C213" s="219"/>
      <c r="D213" s="219"/>
      <c r="E213" s="219"/>
      <c r="F213" s="288"/>
      <c r="G213" s="214"/>
      <c r="H213" s="214"/>
      <c r="I213" s="240"/>
      <c r="J213" s="238"/>
      <c r="K213" s="228"/>
      <c r="L213" s="88" t="s">
        <v>59</v>
      </c>
      <c r="M213" s="88" t="s">
        <v>358</v>
      </c>
      <c r="N213" s="229"/>
      <c r="O213" s="106">
        <v>63600</v>
      </c>
      <c r="P213" s="106">
        <v>63600</v>
      </c>
      <c r="Q213" s="106">
        <v>63600</v>
      </c>
      <c r="R213" s="105">
        <v>63600</v>
      </c>
    </row>
    <row r="214" spans="1:18" s="99" customFormat="1" ht="72.75" customHeight="1" x14ac:dyDescent="0.2">
      <c r="A214" s="219"/>
      <c r="B214" s="219"/>
      <c r="C214" s="219"/>
      <c r="D214" s="219"/>
      <c r="E214" s="219"/>
      <c r="F214" s="230" t="s">
        <v>480</v>
      </c>
      <c r="G214" s="214" t="s">
        <v>42</v>
      </c>
      <c r="H214" s="214"/>
      <c r="I214" s="240"/>
      <c r="J214" s="238"/>
      <c r="K214" s="228"/>
      <c r="L214" s="88" t="s">
        <v>66</v>
      </c>
      <c r="M214" s="88" t="s">
        <v>358</v>
      </c>
      <c r="N214" s="88" t="s">
        <v>292</v>
      </c>
      <c r="O214" s="106">
        <v>1356600</v>
      </c>
      <c r="P214" s="105">
        <v>1386000</v>
      </c>
      <c r="Q214" s="105">
        <v>1386000</v>
      </c>
      <c r="R214" s="105">
        <v>1386000</v>
      </c>
    </row>
    <row r="215" spans="1:18" s="99" customFormat="1" ht="72.75" customHeight="1" x14ac:dyDescent="0.2">
      <c r="A215" s="232"/>
      <c r="B215" s="232"/>
      <c r="C215" s="232"/>
      <c r="D215" s="232"/>
      <c r="E215" s="232"/>
      <c r="F215" s="231"/>
      <c r="G215" s="214"/>
      <c r="H215" s="214"/>
      <c r="I215" s="241"/>
      <c r="J215" s="231"/>
      <c r="K215" s="229"/>
      <c r="L215" s="88" t="s">
        <v>102</v>
      </c>
      <c r="M215" s="88" t="s">
        <v>344</v>
      </c>
      <c r="N215" s="88" t="s">
        <v>326</v>
      </c>
      <c r="O215" s="106">
        <v>829191</v>
      </c>
      <c r="P215" s="105">
        <v>867418</v>
      </c>
      <c r="Q215" s="105">
        <v>867418</v>
      </c>
      <c r="R215" s="105">
        <v>867418</v>
      </c>
    </row>
    <row r="216" spans="1:18" s="99" customFormat="1" ht="191.25" customHeight="1" x14ac:dyDescent="0.2">
      <c r="A216" s="292" t="s">
        <v>203</v>
      </c>
      <c r="B216" s="218" t="s">
        <v>204</v>
      </c>
      <c r="C216" s="218" t="s">
        <v>205</v>
      </c>
      <c r="D216" s="218" t="s">
        <v>270</v>
      </c>
      <c r="E216" s="218" t="s">
        <v>271</v>
      </c>
      <c r="F216" s="83" t="s">
        <v>467</v>
      </c>
      <c r="G216" s="91" t="s">
        <v>42</v>
      </c>
      <c r="H216" s="235" t="s">
        <v>476</v>
      </c>
      <c r="I216" s="218" t="s">
        <v>42</v>
      </c>
      <c r="J216" s="218" t="s">
        <v>15</v>
      </c>
      <c r="K216" s="224" t="s">
        <v>293</v>
      </c>
      <c r="L216" s="224" t="s">
        <v>102</v>
      </c>
      <c r="M216" s="224" t="s">
        <v>345</v>
      </c>
      <c r="N216" s="118" t="s">
        <v>295</v>
      </c>
      <c r="O216" s="107">
        <v>3980175.09</v>
      </c>
      <c r="P216" s="105">
        <f>5587309-2065812</f>
        <v>3521497</v>
      </c>
      <c r="Q216" s="105">
        <v>6559334</v>
      </c>
      <c r="R216" s="105">
        <v>7573566</v>
      </c>
    </row>
    <row r="217" spans="1:18" s="99" customFormat="1" ht="163.5" customHeight="1" x14ac:dyDescent="0.2">
      <c r="A217" s="293"/>
      <c r="B217" s="232"/>
      <c r="C217" s="232"/>
      <c r="D217" s="232"/>
      <c r="E217" s="232"/>
      <c r="F217" s="83" t="s">
        <v>468</v>
      </c>
      <c r="G217" s="83" t="s">
        <v>42</v>
      </c>
      <c r="H217" s="232"/>
      <c r="I217" s="232"/>
      <c r="J217" s="232"/>
      <c r="K217" s="225"/>
      <c r="L217" s="225"/>
      <c r="M217" s="225"/>
      <c r="N217" s="35" t="s">
        <v>326</v>
      </c>
      <c r="O217" s="36">
        <v>1400906.7</v>
      </c>
      <c r="P217" s="128">
        <f>1959231-425788</f>
        <v>1533443</v>
      </c>
      <c r="Q217" s="128">
        <v>2429406</v>
      </c>
      <c r="R217" s="128">
        <v>2766674</v>
      </c>
    </row>
    <row r="218" spans="1:18" s="7" customFormat="1" ht="111.75" customHeight="1" x14ac:dyDescent="0.2">
      <c r="A218" s="5" t="s">
        <v>206</v>
      </c>
      <c r="B218" s="6" t="s">
        <v>207</v>
      </c>
      <c r="C218" s="6" t="s">
        <v>208</v>
      </c>
      <c r="D218" s="6" t="s">
        <v>270</v>
      </c>
      <c r="E218" s="6" t="s">
        <v>271</v>
      </c>
      <c r="F218" s="6" t="s">
        <v>463</v>
      </c>
      <c r="G218" s="6" t="s">
        <v>42</v>
      </c>
      <c r="H218" s="6" t="s">
        <v>476</v>
      </c>
      <c r="I218" s="6" t="s">
        <v>42</v>
      </c>
      <c r="J218" s="6" t="s">
        <v>15</v>
      </c>
      <c r="K218" s="23" t="s">
        <v>293</v>
      </c>
      <c r="L218" s="23" t="s">
        <v>209</v>
      </c>
      <c r="M218" s="23" t="s">
        <v>341</v>
      </c>
      <c r="N218" s="23" t="s">
        <v>286</v>
      </c>
      <c r="O218" s="27">
        <v>14000</v>
      </c>
      <c r="P218" s="27">
        <f>47000-4000</f>
        <v>43000</v>
      </c>
      <c r="Q218" s="27">
        <v>58000</v>
      </c>
      <c r="R218" s="27">
        <v>58000</v>
      </c>
    </row>
    <row r="219" spans="1:18" s="7" customFormat="1" ht="96.75" customHeight="1" x14ac:dyDescent="0.2">
      <c r="A219" s="5" t="s">
        <v>210</v>
      </c>
      <c r="B219" s="6" t="s">
        <v>211</v>
      </c>
      <c r="C219" s="6" t="s">
        <v>212</v>
      </c>
      <c r="D219" s="6" t="s">
        <v>270</v>
      </c>
      <c r="E219" s="6" t="s">
        <v>271</v>
      </c>
      <c r="F219" s="6" t="s">
        <v>469</v>
      </c>
      <c r="G219" s="6" t="s">
        <v>42</v>
      </c>
      <c r="H219" s="6" t="s">
        <v>475</v>
      </c>
      <c r="I219" s="6" t="s">
        <v>42</v>
      </c>
      <c r="J219" s="6" t="s">
        <v>18</v>
      </c>
      <c r="K219" s="23" t="s">
        <v>285</v>
      </c>
      <c r="L219" s="23" t="s">
        <v>213</v>
      </c>
      <c r="M219" s="23" t="s">
        <v>392</v>
      </c>
      <c r="N219" s="23" t="s">
        <v>286</v>
      </c>
      <c r="O219" s="27">
        <v>0</v>
      </c>
      <c r="P219" s="27">
        <f>124200.34+118511.55</f>
        <v>242711.89</v>
      </c>
      <c r="Q219" s="27">
        <v>117663.48</v>
      </c>
      <c r="R219" s="27">
        <v>117663.48</v>
      </c>
    </row>
    <row r="220" spans="1:18" ht="48.4" customHeight="1" x14ac:dyDescent="0.2">
      <c r="A220" s="13" t="s">
        <v>214</v>
      </c>
      <c r="B220" s="1" t="s">
        <v>215</v>
      </c>
      <c r="C220" s="1" t="s">
        <v>216</v>
      </c>
      <c r="D220" s="1" t="s">
        <v>0</v>
      </c>
      <c r="E220" s="1" t="s">
        <v>0</v>
      </c>
      <c r="F220" s="1" t="s">
        <v>0</v>
      </c>
      <c r="G220" s="1" t="s">
        <v>0</v>
      </c>
      <c r="H220" s="1" t="s">
        <v>0</v>
      </c>
      <c r="I220" s="1" t="s">
        <v>0</v>
      </c>
      <c r="J220" s="1" t="s">
        <v>0</v>
      </c>
      <c r="K220" s="22"/>
      <c r="L220" s="22"/>
      <c r="M220" s="22"/>
      <c r="N220" s="22"/>
      <c r="O220" s="8">
        <f>O221+O223+O225</f>
        <v>101989868</v>
      </c>
      <c r="P220" s="8">
        <f t="shared" ref="P220:R220" si="25">P221+P223+P225</f>
        <v>104587979</v>
      </c>
      <c r="Q220" s="8">
        <f t="shared" si="25"/>
        <v>93369193</v>
      </c>
      <c r="R220" s="8">
        <f t="shared" si="25"/>
        <v>93369193</v>
      </c>
    </row>
    <row r="221" spans="1:18" s="7" customFormat="1" ht="144" customHeight="1" x14ac:dyDescent="0.2">
      <c r="A221" s="318" t="s">
        <v>217</v>
      </c>
      <c r="B221" s="6" t="s">
        <v>218</v>
      </c>
      <c r="C221" s="278" t="s">
        <v>219</v>
      </c>
      <c r="D221" s="6" t="s">
        <v>270</v>
      </c>
      <c r="E221" s="6" t="s">
        <v>271</v>
      </c>
      <c r="F221" s="6" t="s">
        <v>46</v>
      </c>
      <c r="G221" s="6" t="s">
        <v>42</v>
      </c>
      <c r="H221" s="212" t="s">
        <v>476</v>
      </c>
      <c r="I221" s="212" t="s">
        <v>42</v>
      </c>
      <c r="J221" s="212" t="s">
        <v>11</v>
      </c>
      <c r="K221" s="251" t="s">
        <v>293</v>
      </c>
      <c r="L221" s="251" t="s">
        <v>51</v>
      </c>
      <c r="M221" s="251" t="s">
        <v>419</v>
      </c>
      <c r="N221" s="251" t="s">
        <v>297</v>
      </c>
      <c r="O221" s="243">
        <v>44104135</v>
      </c>
      <c r="P221" s="243">
        <v>45944190</v>
      </c>
      <c r="Q221" s="243">
        <v>36825205</v>
      </c>
      <c r="R221" s="243">
        <v>36825205</v>
      </c>
    </row>
    <row r="222" spans="1:18" ht="144" customHeight="1" x14ac:dyDescent="0.2">
      <c r="A222" s="318" t="s">
        <v>0</v>
      </c>
      <c r="B222" s="1" t="s">
        <v>218</v>
      </c>
      <c r="C222" s="278" t="s">
        <v>0</v>
      </c>
      <c r="D222" s="11" t="s">
        <v>483</v>
      </c>
      <c r="E222" s="1" t="s">
        <v>42</v>
      </c>
      <c r="F222" s="11" t="s">
        <v>484</v>
      </c>
      <c r="G222" s="11" t="s">
        <v>485</v>
      </c>
      <c r="H222" s="213"/>
      <c r="I222" s="213"/>
      <c r="J222" s="213"/>
      <c r="K222" s="252"/>
      <c r="L222" s="252"/>
      <c r="M222" s="252"/>
      <c r="N222" s="252"/>
      <c r="O222" s="244"/>
      <c r="P222" s="244"/>
      <c r="Q222" s="244"/>
      <c r="R222" s="244"/>
    </row>
    <row r="223" spans="1:18" s="7" customFormat="1" ht="84" customHeight="1" x14ac:dyDescent="0.2">
      <c r="A223" s="318" t="s">
        <v>220</v>
      </c>
      <c r="B223" s="6" t="s">
        <v>221</v>
      </c>
      <c r="C223" s="278" t="s">
        <v>222</v>
      </c>
      <c r="D223" s="6" t="s">
        <v>270</v>
      </c>
      <c r="E223" s="6" t="s">
        <v>271</v>
      </c>
      <c r="F223" s="212" t="s">
        <v>46</v>
      </c>
      <c r="G223" s="212" t="s">
        <v>42</v>
      </c>
      <c r="H223" s="212" t="s">
        <v>476</v>
      </c>
      <c r="I223" s="212" t="s">
        <v>42</v>
      </c>
      <c r="J223" s="212" t="s">
        <v>11</v>
      </c>
      <c r="K223" s="251" t="s">
        <v>293</v>
      </c>
      <c r="L223" s="251" t="s">
        <v>51</v>
      </c>
      <c r="M223" s="251" t="s">
        <v>419</v>
      </c>
      <c r="N223" s="251" t="s">
        <v>297</v>
      </c>
      <c r="O223" s="243">
        <v>29086251</v>
      </c>
      <c r="P223" s="243">
        <f>73105633-45944190</f>
        <v>27161443</v>
      </c>
      <c r="Q223" s="243">
        <f>64961116-36825205</f>
        <v>28135911</v>
      </c>
      <c r="R223" s="243">
        <f>64961116-36825205</f>
        <v>28135911</v>
      </c>
    </row>
    <row r="224" spans="1:18" ht="192.75" customHeight="1" x14ac:dyDescent="0.2">
      <c r="A224" s="318" t="s">
        <v>0</v>
      </c>
      <c r="B224" s="1" t="s">
        <v>221</v>
      </c>
      <c r="C224" s="278" t="s">
        <v>0</v>
      </c>
      <c r="D224" s="11" t="s">
        <v>432</v>
      </c>
      <c r="E224" s="1" t="s">
        <v>42</v>
      </c>
      <c r="F224" s="213"/>
      <c r="G224" s="213"/>
      <c r="H224" s="213"/>
      <c r="I224" s="213"/>
      <c r="J224" s="213"/>
      <c r="K224" s="252"/>
      <c r="L224" s="252"/>
      <c r="M224" s="252"/>
      <c r="N224" s="252"/>
      <c r="O224" s="244"/>
      <c r="P224" s="244"/>
      <c r="Q224" s="244"/>
      <c r="R224" s="244"/>
    </row>
    <row r="225" spans="1:18" s="7" customFormat="1" ht="66.75" customHeight="1" x14ac:dyDescent="0.2">
      <c r="A225" s="318" t="s">
        <v>223</v>
      </c>
      <c r="B225" s="6" t="s">
        <v>224</v>
      </c>
      <c r="C225" s="278" t="s">
        <v>225</v>
      </c>
      <c r="D225" s="6" t="s">
        <v>270</v>
      </c>
      <c r="E225" s="6" t="s">
        <v>271</v>
      </c>
      <c r="F225" s="287" t="s">
        <v>46</v>
      </c>
      <c r="G225" s="332" t="s">
        <v>42</v>
      </c>
      <c r="H225" s="212" t="s">
        <v>476</v>
      </c>
      <c r="I225" s="212" t="s">
        <v>0</v>
      </c>
      <c r="J225" s="212" t="s">
        <v>11</v>
      </c>
      <c r="K225" s="251" t="s">
        <v>293</v>
      </c>
      <c r="L225" s="251" t="s">
        <v>47</v>
      </c>
      <c r="M225" s="251" t="s">
        <v>360</v>
      </c>
      <c r="N225" s="251" t="s">
        <v>297</v>
      </c>
      <c r="O225" s="243">
        <v>28799482</v>
      </c>
      <c r="P225" s="243">
        <v>31482346</v>
      </c>
      <c r="Q225" s="243">
        <v>28408077</v>
      </c>
      <c r="R225" s="243">
        <v>28408077</v>
      </c>
    </row>
    <row r="226" spans="1:18" ht="222" customHeight="1" x14ac:dyDescent="0.2">
      <c r="A226" s="318" t="s">
        <v>0</v>
      </c>
      <c r="B226" s="1" t="s">
        <v>224</v>
      </c>
      <c r="C226" s="278" t="s">
        <v>0</v>
      </c>
      <c r="D226" s="1" t="s">
        <v>52</v>
      </c>
      <c r="E226" s="1" t="s">
        <v>42</v>
      </c>
      <c r="F226" s="288"/>
      <c r="G226" s="335"/>
      <c r="H226" s="213"/>
      <c r="I226" s="213"/>
      <c r="J226" s="213"/>
      <c r="K226" s="252"/>
      <c r="L226" s="252"/>
      <c r="M226" s="252"/>
      <c r="N226" s="252"/>
      <c r="O226" s="244"/>
      <c r="P226" s="244"/>
      <c r="Q226" s="244"/>
      <c r="R226" s="244"/>
    </row>
    <row r="227" spans="1:18" ht="72.75" customHeight="1" x14ac:dyDescent="0.2">
      <c r="A227" s="16" t="s">
        <v>226</v>
      </c>
      <c r="B227" s="1" t="s">
        <v>227</v>
      </c>
      <c r="C227" s="1" t="s">
        <v>228</v>
      </c>
      <c r="D227" s="1" t="s">
        <v>0</v>
      </c>
      <c r="E227" s="1" t="s">
        <v>0</v>
      </c>
      <c r="F227" s="1" t="s">
        <v>0</v>
      </c>
      <c r="G227" s="1" t="s">
        <v>0</v>
      </c>
      <c r="H227" s="1" t="s">
        <v>0</v>
      </c>
      <c r="I227" s="1" t="s">
        <v>0</v>
      </c>
      <c r="J227" s="1" t="s">
        <v>0</v>
      </c>
      <c r="K227" s="22"/>
      <c r="L227" s="22"/>
      <c r="M227" s="22"/>
      <c r="N227" s="22"/>
      <c r="O227" s="9">
        <f>O228+O229+O233</f>
        <v>11939503.399999999</v>
      </c>
      <c r="P227" s="9">
        <f>P228+P229+P233</f>
        <v>12893370.43</v>
      </c>
      <c r="Q227" s="9">
        <f t="shared" ref="Q227:R227" si="26">Q228+Q229+Q233</f>
        <v>11366131</v>
      </c>
      <c r="R227" s="9">
        <f t="shared" si="26"/>
        <v>11366724</v>
      </c>
    </row>
    <row r="228" spans="1:18" s="7" customFormat="1" ht="99.75" customHeight="1" x14ac:dyDescent="0.2">
      <c r="A228" s="5" t="s">
        <v>229</v>
      </c>
      <c r="B228" s="6" t="s">
        <v>230</v>
      </c>
      <c r="C228" s="6" t="s">
        <v>231</v>
      </c>
      <c r="D228" s="6" t="s">
        <v>270</v>
      </c>
      <c r="E228" s="6" t="s">
        <v>42</v>
      </c>
      <c r="F228" s="6" t="s">
        <v>487</v>
      </c>
      <c r="G228" s="6" t="s">
        <v>42</v>
      </c>
      <c r="H228" s="6" t="s">
        <v>495</v>
      </c>
      <c r="I228" s="6" t="s">
        <v>0</v>
      </c>
      <c r="J228" s="6" t="s">
        <v>168</v>
      </c>
      <c r="K228" s="23">
        <v>853</v>
      </c>
      <c r="L228" s="23">
        <v>1401</v>
      </c>
      <c r="M228" s="23" t="s">
        <v>417</v>
      </c>
      <c r="N228" s="23">
        <v>511</v>
      </c>
      <c r="O228" s="27">
        <v>833000</v>
      </c>
      <c r="P228" s="27">
        <v>859000</v>
      </c>
      <c r="Q228" s="27">
        <v>859000</v>
      </c>
      <c r="R228" s="27">
        <v>859000</v>
      </c>
    </row>
    <row r="229" spans="1:18" s="102" customFormat="1" ht="140.25" customHeight="1" x14ac:dyDescent="0.2">
      <c r="A229" s="134" t="s">
        <v>232</v>
      </c>
      <c r="B229" s="94" t="s">
        <v>233</v>
      </c>
      <c r="C229" s="94" t="s">
        <v>234</v>
      </c>
      <c r="D229" s="135" t="s">
        <v>0</v>
      </c>
      <c r="E229" s="135" t="s">
        <v>0</v>
      </c>
      <c r="F229" s="135" t="s">
        <v>0</v>
      </c>
      <c r="G229" s="135" t="s">
        <v>0</v>
      </c>
      <c r="H229" s="135" t="s">
        <v>0</v>
      </c>
      <c r="I229" s="94" t="s">
        <v>0</v>
      </c>
      <c r="J229" s="94" t="s">
        <v>168</v>
      </c>
      <c r="K229" s="21"/>
      <c r="L229" s="21"/>
      <c r="M229" s="21"/>
      <c r="N229" s="21"/>
      <c r="O229" s="136">
        <f>O230+O232</f>
        <v>1136891</v>
      </c>
      <c r="P229" s="136">
        <f t="shared" ref="P229:R229" si="27">P230+P232</f>
        <v>1188909</v>
      </c>
      <c r="Q229" s="136">
        <f t="shared" si="27"/>
        <v>1227391</v>
      </c>
      <c r="R229" s="136">
        <f t="shared" si="27"/>
        <v>1269084</v>
      </c>
    </row>
    <row r="230" spans="1:18" s="102" customFormat="1" ht="93.75" customHeight="1" x14ac:dyDescent="0.2">
      <c r="A230" s="323" t="s">
        <v>235</v>
      </c>
      <c r="B230" s="94" t="s">
        <v>236</v>
      </c>
      <c r="C230" s="311" t="s">
        <v>237</v>
      </c>
      <c r="D230" s="92" t="s">
        <v>497</v>
      </c>
      <c r="E230" s="93" t="s">
        <v>42</v>
      </c>
      <c r="F230" s="245" t="s">
        <v>447</v>
      </c>
      <c r="G230" s="246" t="s">
        <v>42</v>
      </c>
      <c r="H230" s="214" t="s">
        <v>475</v>
      </c>
      <c r="I230" s="247" t="s">
        <v>42</v>
      </c>
      <c r="J230" s="249" t="s">
        <v>168</v>
      </c>
      <c r="K230" s="223" t="s">
        <v>285</v>
      </c>
      <c r="L230" s="223" t="s">
        <v>181</v>
      </c>
      <c r="M230" s="223" t="s">
        <v>416</v>
      </c>
      <c r="N230" s="223" t="s">
        <v>284</v>
      </c>
      <c r="O230" s="236">
        <v>1136691</v>
      </c>
      <c r="P230" s="236">
        <v>1188709</v>
      </c>
      <c r="Q230" s="236">
        <v>1227191</v>
      </c>
      <c r="R230" s="236">
        <v>1268884</v>
      </c>
    </row>
    <row r="231" spans="1:18" s="99" customFormat="1" ht="95.25" customHeight="1" x14ac:dyDescent="0.2">
      <c r="A231" s="323" t="s">
        <v>0</v>
      </c>
      <c r="B231" s="83" t="s">
        <v>236</v>
      </c>
      <c r="C231" s="311" t="s">
        <v>0</v>
      </c>
      <c r="D231" s="117" t="s">
        <v>496</v>
      </c>
      <c r="E231" s="117" t="s">
        <v>42</v>
      </c>
      <c r="F231" s="245"/>
      <c r="G231" s="246"/>
      <c r="H231" s="214"/>
      <c r="I231" s="248"/>
      <c r="J231" s="250"/>
      <c r="K231" s="225"/>
      <c r="L231" s="225"/>
      <c r="M231" s="225"/>
      <c r="N231" s="225"/>
      <c r="O231" s="237"/>
      <c r="P231" s="237"/>
      <c r="Q231" s="237"/>
      <c r="R231" s="237"/>
    </row>
    <row r="232" spans="1:18" s="99" customFormat="1" ht="134.25" customHeight="1" x14ac:dyDescent="0.2">
      <c r="A232" s="97" t="s">
        <v>238</v>
      </c>
      <c r="B232" s="83" t="s">
        <v>239</v>
      </c>
      <c r="C232" s="83" t="s">
        <v>240</v>
      </c>
      <c r="D232" s="91" t="s">
        <v>270</v>
      </c>
      <c r="E232" s="91" t="s">
        <v>42</v>
      </c>
      <c r="F232" s="91" t="s">
        <v>494</v>
      </c>
      <c r="G232" s="91" t="s">
        <v>42</v>
      </c>
      <c r="H232" s="91" t="s">
        <v>475</v>
      </c>
      <c r="I232" s="83" t="s">
        <v>0</v>
      </c>
      <c r="J232" s="83" t="s">
        <v>168</v>
      </c>
      <c r="K232" s="35" t="s">
        <v>285</v>
      </c>
      <c r="L232" s="35" t="s">
        <v>127</v>
      </c>
      <c r="M232" s="35" t="s">
        <v>406</v>
      </c>
      <c r="N232" s="35" t="s">
        <v>284</v>
      </c>
      <c r="O232" s="36">
        <v>200</v>
      </c>
      <c r="P232" s="36">
        <v>200</v>
      </c>
      <c r="Q232" s="36">
        <v>200</v>
      </c>
      <c r="R232" s="36">
        <v>200</v>
      </c>
    </row>
    <row r="233" spans="1:18" ht="36.200000000000003" customHeight="1" x14ac:dyDescent="0.2">
      <c r="A233" s="13" t="s">
        <v>241</v>
      </c>
      <c r="B233" s="1" t="s">
        <v>242</v>
      </c>
      <c r="C233" s="1" t="s">
        <v>243</v>
      </c>
      <c r="D233" s="1" t="s">
        <v>0</v>
      </c>
      <c r="E233" s="1" t="s">
        <v>0</v>
      </c>
      <c r="F233" s="1" t="s">
        <v>0</v>
      </c>
      <c r="G233" s="1" t="s">
        <v>0</v>
      </c>
      <c r="H233" s="1" t="s">
        <v>0</v>
      </c>
      <c r="I233" s="1" t="s">
        <v>0</v>
      </c>
      <c r="J233" s="1" t="s">
        <v>168</v>
      </c>
      <c r="K233" s="22"/>
      <c r="L233" s="22"/>
      <c r="M233" s="22"/>
      <c r="N233" s="22"/>
      <c r="O233" s="8">
        <f>O234+O239</f>
        <v>9969612.3999999985</v>
      </c>
      <c r="P233" s="8">
        <f>P234+P239</f>
        <v>10845461.43</v>
      </c>
      <c r="Q233" s="8">
        <f t="shared" ref="Q233:R233" si="28">Q234+Q239</f>
        <v>9279740</v>
      </c>
      <c r="R233" s="8">
        <f t="shared" si="28"/>
        <v>9238640</v>
      </c>
    </row>
    <row r="234" spans="1:18" ht="72.75" customHeight="1" x14ac:dyDescent="0.2">
      <c r="A234" s="14" t="s">
        <v>244</v>
      </c>
      <c r="B234" s="1" t="s">
        <v>245</v>
      </c>
      <c r="C234" s="1" t="s">
        <v>246</v>
      </c>
      <c r="D234" s="1" t="s">
        <v>0</v>
      </c>
      <c r="E234" s="1" t="s">
        <v>0</v>
      </c>
      <c r="F234" s="1" t="s">
        <v>0</v>
      </c>
      <c r="G234" s="1" t="s">
        <v>0</v>
      </c>
      <c r="H234" s="1" t="s">
        <v>0</v>
      </c>
      <c r="I234" s="1" t="s">
        <v>0</v>
      </c>
      <c r="J234" s="1" t="s">
        <v>168</v>
      </c>
      <c r="K234" s="22"/>
      <c r="L234" s="22"/>
      <c r="M234" s="22"/>
      <c r="N234" s="22"/>
      <c r="O234" s="4">
        <f>O235+O236+O237+O238</f>
        <v>8195112.3999999994</v>
      </c>
      <c r="P234" s="4">
        <f>P235+P236+P237+P238</f>
        <v>8986461.4299999997</v>
      </c>
      <c r="Q234" s="4">
        <f t="shared" ref="Q234:R234" si="29">Q235+Q236+Q237+Q238</f>
        <v>7779740</v>
      </c>
      <c r="R234" s="4">
        <f t="shared" si="29"/>
        <v>7738640</v>
      </c>
    </row>
    <row r="235" spans="1:18" s="7" customFormat="1" ht="189" customHeight="1" x14ac:dyDescent="0.2">
      <c r="A235" s="5" t="s">
        <v>247</v>
      </c>
      <c r="B235" s="6" t="s">
        <v>248</v>
      </c>
      <c r="C235" s="6" t="s">
        <v>249</v>
      </c>
      <c r="D235" s="6" t="s">
        <v>270</v>
      </c>
      <c r="E235" s="6" t="s">
        <v>488</v>
      </c>
      <c r="F235" s="6" t="s">
        <v>0</v>
      </c>
      <c r="G235" s="6" t="s">
        <v>0</v>
      </c>
      <c r="H235" s="6" t="s">
        <v>490</v>
      </c>
      <c r="I235" s="6" t="s">
        <v>42</v>
      </c>
      <c r="J235" s="6" t="s">
        <v>0</v>
      </c>
      <c r="K235" s="23">
        <v>851</v>
      </c>
      <c r="L235" s="23" t="s">
        <v>138</v>
      </c>
      <c r="M235" s="23" t="s">
        <v>281</v>
      </c>
      <c r="N235" s="23" t="s">
        <v>283</v>
      </c>
      <c r="O235" s="27">
        <v>400</v>
      </c>
      <c r="P235" s="27"/>
      <c r="Q235" s="27"/>
      <c r="R235" s="27"/>
    </row>
    <row r="236" spans="1:18" s="7" customFormat="1" ht="331.5" customHeight="1" x14ac:dyDescent="0.2">
      <c r="A236" s="5" t="s">
        <v>250</v>
      </c>
      <c r="B236" s="6" t="s">
        <v>251</v>
      </c>
      <c r="C236" s="6" t="s">
        <v>252</v>
      </c>
      <c r="D236" s="6" t="s">
        <v>270</v>
      </c>
      <c r="E236" s="6" t="s">
        <v>488</v>
      </c>
      <c r="F236" s="6" t="s">
        <v>0</v>
      </c>
      <c r="G236" s="6" t="s">
        <v>0</v>
      </c>
      <c r="H236" s="133" t="s">
        <v>489</v>
      </c>
      <c r="I236" s="6" t="s">
        <v>42</v>
      </c>
      <c r="J236" s="6" t="s">
        <v>0</v>
      </c>
      <c r="K236" s="23">
        <v>851</v>
      </c>
      <c r="L236" s="23" t="s">
        <v>253</v>
      </c>
      <c r="M236" s="23" t="s">
        <v>393</v>
      </c>
      <c r="N236" s="23" t="s">
        <v>283</v>
      </c>
      <c r="O236" s="27">
        <v>7585879.7199999997</v>
      </c>
      <c r="P236" s="27">
        <v>8915388.4299999997</v>
      </c>
      <c r="Q236" s="27">
        <v>7722400</v>
      </c>
      <c r="R236" s="27">
        <v>7681300</v>
      </c>
    </row>
    <row r="237" spans="1:18" s="7" customFormat="1" ht="333" customHeight="1" x14ac:dyDescent="0.2">
      <c r="A237" s="5" t="s">
        <v>254</v>
      </c>
      <c r="B237" s="6" t="s">
        <v>255</v>
      </c>
      <c r="C237" s="6" t="s">
        <v>256</v>
      </c>
      <c r="D237" s="6" t="s">
        <v>270</v>
      </c>
      <c r="E237" s="6" t="s">
        <v>488</v>
      </c>
      <c r="F237" s="6" t="s">
        <v>493</v>
      </c>
      <c r="G237" s="6" t="s">
        <v>0</v>
      </c>
      <c r="H237" s="6" t="s">
        <v>492</v>
      </c>
      <c r="I237" s="6" t="s">
        <v>42</v>
      </c>
      <c r="J237" s="6" t="s">
        <v>0</v>
      </c>
      <c r="K237" s="23">
        <v>851</v>
      </c>
      <c r="L237" s="23" t="s">
        <v>94</v>
      </c>
      <c r="M237" s="23" t="s">
        <v>282</v>
      </c>
      <c r="N237" s="23">
        <v>540</v>
      </c>
      <c r="O237" s="27">
        <v>550000</v>
      </c>
      <c r="P237" s="27"/>
      <c r="Q237" s="27"/>
      <c r="R237" s="27"/>
    </row>
    <row r="238" spans="1:18" s="7" customFormat="1" ht="250.5" customHeight="1" x14ac:dyDescent="0.2">
      <c r="A238" s="5" t="s">
        <v>99</v>
      </c>
      <c r="B238" s="6" t="s">
        <v>257</v>
      </c>
      <c r="C238" s="6" t="s">
        <v>258</v>
      </c>
      <c r="D238" s="6" t="s">
        <v>270</v>
      </c>
      <c r="E238" s="6" t="s">
        <v>488</v>
      </c>
      <c r="F238" s="6" t="s">
        <v>0</v>
      </c>
      <c r="G238" s="6" t="s">
        <v>0</v>
      </c>
      <c r="H238" s="6" t="s">
        <v>491</v>
      </c>
      <c r="I238" s="6" t="s">
        <v>42</v>
      </c>
      <c r="J238" s="6" t="s">
        <v>0</v>
      </c>
      <c r="K238" s="23">
        <v>851</v>
      </c>
      <c r="L238" s="23" t="s">
        <v>259</v>
      </c>
      <c r="M238" s="23" t="s">
        <v>390</v>
      </c>
      <c r="N238" s="23">
        <v>540</v>
      </c>
      <c r="O238" s="27">
        <v>58832.68</v>
      </c>
      <c r="P238" s="27">
        <v>71073</v>
      </c>
      <c r="Q238" s="27">
        <v>57340</v>
      </c>
      <c r="R238" s="27">
        <v>57340</v>
      </c>
    </row>
    <row r="239" spans="1:18" ht="24.75" customHeight="1" x14ac:dyDescent="0.2">
      <c r="A239" s="14" t="s">
        <v>260</v>
      </c>
      <c r="B239" s="1" t="s">
        <v>261</v>
      </c>
      <c r="C239" s="1" t="s">
        <v>262</v>
      </c>
      <c r="D239" s="1" t="s">
        <v>0</v>
      </c>
      <c r="E239" s="1" t="s">
        <v>0</v>
      </c>
      <c r="F239" s="1" t="s">
        <v>0</v>
      </c>
      <c r="G239" s="1" t="s">
        <v>0</v>
      </c>
      <c r="H239" s="1" t="s">
        <v>0</v>
      </c>
      <c r="I239" s="1" t="s">
        <v>0</v>
      </c>
      <c r="J239" s="1" t="s">
        <v>168</v>
      </c>
      <c r="K239" s="22"/>
      <c r="L239" s="22"/>
      <c r="M239" s="22"/>
      <c r="N239" s="22"/>
      <c r="O239" s="4">
        <f>O240</f>
        <v>1774500</v>
      </c>
      <c r="P239" s="4">
        <f>P240</f>
        <v>1859000</v>
      </c>
      <c r="Q239" s="4">
        <f t="shared" ref="Q239:R239" si="30">Q240</f>
        <v>1500000</v>
      </c>
      <c r="R239" s="4">
        <f t="shared" si="30"/>
        <v>1500000</v>
      </c>
    </row>
    <row r="240" spans="1:18" s="7" customFormat="1" ht="135" customHeight="1" x14ac:dyDescent="0.2">
      <c r="A240" s="5" t="s">
        <v>263</v>
      </c>
      <c r="B240" s="6" t="s">
        <v>264</v>
      </c>
      <c r="C240" s="6" t="s">
        <v>265</v>
      </c>
      <c r="D240" s="6" t="s">
        <v>270</v>
      </c>
      <c r="E240" s="6" t="s">
        <v>42</v>
      </c>
      <c r="F240" s="6" t="s">
        <v>487</v>
      </c>
      <c r="G240" s="6" t="s">
        <v>0</v>
      </c>
      <c r="H240" s="6" t="s">
        <v>486</v>
      </c>
      <c r="I240" s="6" t="s">
        <v>42</v>
      </c>
      <c r="J240" s="6" t="s">
        <v>0</v>
      </c>
      <c r="K240" s="23">
        <v>853</v>
      </c>
      <c r="L240" s="23">
        <v>1402</v>
      </c>
      <c r="M240" s="23" t="s">
        <v>418</v>
      </c>
      <c r="N240" s="23">
        <v>512</v>
      </c>
      <c r="O240" s="27">
        <v>1774500</v>
      </c>
      <c r="P240" s="27">
        <v>1859000</v>
      </c>
      <c r="Q240" s="27">
        <v>1500000</v>
      </c>
      <c r="R240" s="27">
        <v>1500000</v>
      </c>
    </row>
    <row r="241" spans="1:18" ht="24.75" customHeight="1" x14ac:dyDescent="0.2">
      <c r="A241" s="13" t="s">
        <v>266</v>
      </c>
      <c r="B241" s="1" t="s">
        <v>14</v>
      </c>
      <c r="C241" s="1" t="s">
        <v>267</v>
      </c>
      <c r="D241" s="1" t="s">
        <v>0</v>
      </c>
      <c r="E241" s="1" t="s">
        <v>0</v>
      </c>
      <c r="F241" s="1" t="s">
        <v>0</v>
      </c>
      <c r="G241" s="1" t="s">
        <v>0</v>
      </c>
      <c r="H241" s="1" t="s">
        <v>0</v>
      </c>
      <c r="I241" s="1" t="s">
        <v>0</v>
      </c>
      <c r="J241" s="1" t="s">
        <v>0</v>
      </c>
      <c r="K241" s="22"/>
      <c r="L241" s="22"/>
      <c r="M241" s="22"/>
      <c r="N241" s="22"/>
      <c r="O241" s="151">
        <f>O10+O124+O175+O220</f>
        <v>315352482.14000005</v>
      </c>
      <c r="P241" s="151">
        <f>P10+P124+P175+P220</f>
        <v>370052335.07999998</v>
      </c>
      <c r="Q241" s="151">
        <f>Q10+Q124+Q175+Q220</f>
        <v>273571169.90999997</v>
      </c>
      <c r="R241" s="151">
        <f>R10+R124+R175+R220</f>
        <v>251192344.88</v>
      </c>
    </row>
    <row r="242" spans="1:18" ht="24.75" customHeight="1" x14ac:dyDescent="0.2">
      <c r="A242" s="12" t="s">
        <v>268</v>
      </c>
      <c r="B242" s="1" t="s">
        <v>14</v>
      </c>
      <c r="C242" s="1" t="s">
        <v>269</v>
      </c>
      <c r="D242" s="1" t="s">
        <v>0</v>
      </c>
      <c r="E242" s="1" t="s">
        <v>0</v>
      </c>
      <c r="F242" s="1" t="s">
        <v>0</v>
      </c>
      <c r="G242" s="1" t="s">
        <v>0</v>
      </c>
      <c r="H242" s="1" t="s">
        <v>0</v>
      </c>
      <c r="I242" s="1" t="s">
        <v>0</v>
      </c>
      <c r="J242" s="1" t="s">
        <v>0</v>
      </c>
      <c r="K242" s="22"/>
      <c r="L242" s="22"/>
      <c r="M242" s="22"/>
      <c r="N242" s="22"/>
      <c r="O242" s="152">
        <f>O241+O227</f>
        <v>327291985.54000002</v>
      </c>
      <c r="P242" s="152">
        <f>P241+P227</f>
        <v>382945705.50999999</v>
      </c>
      <c r="Q242" s="152">
        <f t="shared" ref="Q242:R242" si="31">Q241+Q227</f>
        <v>284937300.90999997</v>
      </c>
      <c r="R242" s="152">
        <f t="shared" si="31"/>
        <v>262559068.88</v>
      </c>
    </row>
    <row r="244" spans="1:18" hidden="1" x14ac:dyDescent="0.2">
      <c r="P244" s="10">
        <f>382945705.51-P242</f>
        <v>0</v>
      </c>
    </row>
    <row r="245" spans="1:18" hidden="1" x14ac:dyDescent="0.2"/>
    <row r="246" spans="1:18" hidden="1" x14ac:dyDescent="0.2">
      <c r="O246">
        <v>327291985.54000002</v>
      </c>
      <c r="P246">
        <v>382004159.13999999</v>
      </c>
      <c r="Q246">
        <v>284937300.91000003</v>
      </c>
      <c r="R246">
        <v>262559068.88</v>
      </c>
    </row>
    <row r="247" spans="1:18" hidden="1" x14ac:dyDescent="0.2">
      <c r="O247" s="19">
        <f>O242-O246</f>
        <v>0</v>
      </c>
      <c r="P247" s="19">
        <f t="shared" ref="P247:R247" si="32">P242-P246</f>
        <v>941546.37000000477</v>
      </c>
      <c r="Q247" s="19">
        <f t="shared" si="32"/>
        <v>0</v>
      </c>
      <c r="R247" s="19">
        <f t="shared" si="32"/>
        <v>0</v>
      </c>
    </row>
    <row r="248" spans="1:18" hidden="1" x14ac:dyDescent="0.2"/>
    <row r="249" spans="1:18" hidden="1" x14ac:dyDescent="0.2"/>
    <row r="250" spans="1:18" hidden="1" x14ac:dyDescent="0.2"/>
    <row r="251" spans="1:18" hidden="1" x14ac:dyDescent="0.2"/>
    <row r="252" spans="1:18" hidden="1" x14ac:dyDescent="0.2"/>
    <row r="253" spans="1:18" hidden="1" x14ac:dyDescent="0.2"/>
    <row r="254" spans="1:18" hidden="1" x14ac:dyDescent="0.2">
      <c r="Q254" s="19">
        <f>3069759.15-Q258</f>
        <v>200000.0000000014</v>
      </c>
      <c r="R254" s="19">
        <f>6116343.18-R258</f>
        <v>200000</v>
      </c>
    </row>
    <row r="255" spans="1:18" hidden="1" x14ac:dyDescent="0.2"/>
    <row r="256" spans="1:18" hidden="1" x14ac:dyDescent="0.2">
      <c r="L256" s="59" t="s">
        <v>328</v>
      </c>
      <c r="O256" s="19">
        <f>O13+O59+O60+O119+O120+O123+O126+O127+O128+O129+O130+O131+O132+O133+O134+O135+O136+O141+O143+O144+O145+O146+O147+O148+O149+O150+O152+O153+O154+O156+O157+O158+O159+O163+O164+O165+O166+O167+O168+O173+O174+O185+O188+O197+O198+O232</f>
        <v>33361419.110000003</v>
      </c>
      <c r="P256" s="19">
        <f>P13+P59+P60+P119+P120+P123+P126+P127+P128+P129+P130+P131+P132+P133+P134+P135+P136+P141+P142+P143+P144+P145+P146+P147+P148+P149+P150+P152+P153+P154+P156+P157+P158+P159+P163+P164+P165+P166+P167+P168+P173+P174+P179+P185+P188+P190+P192+P197+P198+P199+P200+P201+P202+P203+P232</f>
        <v>38451233.890000001</v>
      </c>
      <c r="Q256" s="19">
        <f>Q13+Q59+Q60+Q119+Q120+Q123+Q126+Q127+Q128+Q129+Q130+Q131+Q132+Q133+Q134+Q135+Q136+Q141+Q142+Q143+Q144+Q145+Q146+Q147+Q148+Q149+Q150+Q152+Q153+Q154+Q156+Q157+Q158+Q159+Q163+Q164+Q165+Q166+Q167+Q168+Q173+Q174+Q179+Q185+Q188+Q190+Q192+Q197+Q198+Q199+Q200+Q201+Q202+Q203+Q232</f>
        <v>29804572</v>
      </c>
      <c r="R256" s="19">
        <f>R13+R59+R60+R119+R120+R123+R126+R127+R128+R129+R130+R131+R132+R133+R134+R135+R136+R141+R142+R143+R144+R145+R146+R147+R148+R149+R150+R152+R153+R154+R156+R157+R158+R159+R163+R164+R165+R166+R167+R168+R173+R174+R179+R185+R188+R190+R192+R197+R198+R199+R200+R201+R202+R203+R232</f>
        <v>29804223</v>
      </c>
    </row>
    <row r="257" spans="12:18" customFormat="1" hidden="1" x14ac:dyDescent="0.2">
      <c r="L257" s="25"/>
      <c r="M257" s="25"/>
      <c r="N257" s="25"/>
      <c r="O257" s="7">
        <v>34602339.600000001</v>
      </c>
      <c r="P257" s="7">
        <v>37904100</v>
      </c>
      <c r="Q257" s="7">
        <v>32674331.149999999</v>
      </c>
      <c r="R257" s="7">
        <v>35720566.18</v>
      </c>
    </row>
    <row r="258" spans="12:18" customFormat="1" hidden="1" x14ac:dyDescent="0.2">
      <c r="L258" s="25"/>
      <c r="M258" s="25"/>
      <c r="N258" s="25"/>
      <c r="O258" s="19">
        <f>O257-O256</f>
        <v>1240920.4899999984</v>
      </c>
      <c r="P258" s="76">
        <f t="shared" ref="P258:R258" si="33">P257-P256</f>
        <v>-547133.8900000006</v>
      </c>
      <c r="Q258" s="76">
        <f t="shared" si="33"/>
        <v>2869759.1499999985</v>
      </c>
      <c r="R258" s="76">
        <f t="shared" si="33"/>
        <v>5916343.1799999997</v>
      </c>
    </row>
    <row r="259" spans="12:18" customFormat="1" hidden="1" x14ac:dyDescent="0.2">
      <c r="L259" s="59" t="s">
        <v>329</v>
      </c>
      <c r="M259" s="25"/>
      <c r="N259" s="25"/>
      <c r="O259" s="19">
        <f>O180+O230</f>
        <v>1818707</v>
      </c>
      <c r="P259" s="19">
        <f>P180+P230</f>
        <v>1901934.4</v>
      </c>
      <c r="Q259" s="19">
        <f>Q180+Q230</f>
        <v>1963505.6</v>
      </c>
      <c r="R259" s="19">
        <f>R180+R230</f>
        <v>2030214.4</v>
      </c>
    </row>
    <row r="260" spans="12:18" customFormat="1" hidden="1" x14ac:dyDescent="0.2">
      <c r="L260" s="25"/>
      <c r="M260" s="25"/>
      <c r="N260" s="25"/>
      <c r="O260" s="7">
        <v>1818707</v>
      </c>
      <c r="P260" s="7">
        <v>1901934.4</v>
      </c>
      <c r="Q260" s="7">
        <v>1963505.6</v>
      </c>
      <c r="R260" s="7">
        <v>2030214.4</v>
      </c>
    </row>
    <row r="261" spans="12:18" customFormat="1" hidden="1" x14ac:dyDescent="0.2">
      <c r="L261" s="25"/>
      <c r="M261" s="25"/>
      <c r="N261" s="25"/>
      <c r="O261" s="17">
        <f>O260-O259</f>
        <v>0</v>
      </c>
      <c r="P261" s="17">
        <f t="shared" ref="P261:R261" si="34">P260-P259</f>
        <v>0</v>
      </c>
      <c r="Q261" s="17">
        <f t="shared" si="34"/>
        <v>0</v>
      </c>
      <c r="R261" s="17">
        <f t="shared" si="34"/>
        <v>0</v>
      </c>
    </row>
    <row r="262" spans="12:18" customFormat="1" hidden="1" x14ac:dyDescent="0.2">
      <c r="L262" s="59" t="s">
        <v>332</v>
      </c>
      <c r="M262" s="25"/>
      <c r="N262" s="25"/>
      <c r="O262" s="19">
        <f>O103</f>
        <v>3340009.5700000003</v>
      </c>
      <c r="P262" s="19">
        <f>P103</f>
        <v>3466328.28</v>
      </c>
      <c r="Q262" s="19">
        <f>Q103</f>
        <v>2720300</v>
      </c>
      <c r="R262" s="19">
        <f>R103</f>
        <v>2720300</v>
      </c>
    </row>
    <row r="263" spans="12:18" customFormat="1" hidden="1" x14ac:dyDescent="0.2">
      <c r="L263" s="25"/>
      <c r="M263" s="25"/>
      <c r="N263" s="25"/>
      <c r="O263" s="7">
        <v>3340009.57</v>
      </c>
      <c r="P263" s="7">
        <v>3466328.28</v>
      </c>
      <c r="Q263" s="7">
        <v>2720300</v>
      </c>
      <c r="R263" s="7">
        <v>2720300</v>
      </c>
    </row>
    <row r="264" spans="12:18" customFormat="1" hidden="1" x14ac:dyDescent="0.2">
      <c r="L264" s="25"/>
      <c r="M264" s="25"/>
      <c r="N264" s="25"/>
      <c r="O264" s="19">
        <f>O263-O262</f>
        <v>0</v>
      </c>
      <c r="P264" s="76">
        <f t="shared" ref="P264:R264" si="35">P263-P262</f>
        <v>0</v>
      </c>
      <c r="Q264" s="76">
        <f t="shared" si="35"/>
        <v>0</v>
      </c>
      <c r="R264" s="76">
        <f t="shared" si="35"/>
        <v>0</v>
      </c>
    </row>
    <row r="265" spans="12:18" customFormat="1" hidden="1" x14ac:dyDescent="0.2">
      <c r="L265" s="59" t="s">
        <v>333</v>
      </c>
      <c r="M265" s="25"/>
      <c r="N265" s="25"/>
      <c r="O265" s="19">
        <f>O61+O93+O109+O190+O200+O201+O219+O236+O237</f>
        <v>10655639.84</v>
      </c>
      <c r="P265" s="19">
        <f>P61+P93+P109+P219+P236+P237</f>
        <v>14028100.32</v>
      </c>
      <c r="Q265" s="19">
        <f>Q61+Q93+Q109+Q219+Q236+Q237</f>
        <v>9163063.4800000004</v>
      </c>
      <c r="R265" s="19">
        <f>R61+R93+R109+R219+R236+R237</f>
        <v>9121963.4800000004</v>
      </c>
    </row>
    <row r="266" spans="12:18" customFormat="1" hidden="1" x14ac:dyDescent="0.2">
      <c r="L266" s="25"/>
      <c r="M266" s="25"/>
      <c r="N266" s="25"/>
      <c r="O266" s="7">
        <v>10655639.84</v>
      </c>
      <c r="P266" s="7">
        <v>12554588.77</v>
      </c>
      <c r="Q266" s="7">
        <v>9163063.4800000004</v>
      </c>
      <c r="R266" s="7">
        <v>9121963.4800000004</v>
      </c>
    </row>
    <row r="267" spans="12:18" customFormat="1" hidden="1" x14ac:dyDescent="0.2">
      <c r="L267" s="25"/>
      <c r="M267" s="25"/>
      <c r="N267" s="25"/>
      <c r="O267" s="19">
        <f>O266-O265</f>
        <v>0</v>
      </c>
      <c r="P267" s="76">
        <f t="shared" ref="P267:R267" si="36">P266-P265</f>
        <v>-1473511.5500000007</v>
      </c>
      <c r="Q267" s="76">
        <f t="shared" si="36"/>
        <v>0</v>
      </c>
      <c r="R267" s="76">
        <f t="shared" si="36"/>
        <v>0</v>
      </c>
    </row>
    <row r="268" spans="12:18" customFormat="1" hidden="1" x14ac:dyDescent="0.2">
      <c r="L268" s="59" t="s">
        <v>334</v>
      </c>
      <c r="M268" s="25"/>
      <c r="N268" s="25"/>
      <c r="O268" s="19">
        <f>O62+O79+O94+O101+O151+O235+O238</f>
        <v>21831659.269999996</v>
      </c>
      <c r="P268" s="19">
        <f>P62+P79+P94+P101+P151+P235+P238</f>
        <v>16177927.960000001</v>
      </c>
      <c r="Q268" s="19">
        <f>Q62+Q79+Q94+Q101+Q151+Q235+Q238</f>
        <v>32064613.43</v>
      </c>
      <c r="R268" s="19">
        <f>R62+R79+R94+R101+R151+R235+R238</f>
        <v>4862244.3</v>
      </c>
    </row>
    <row r="269" spans="12:18" customFormat="1" hidden="1" x14ac:dyDescent="0.2">
      <c r="L269" s="25"/>
      <c r="M269" s="25"/>
      <c r="N269" s="25"/>
      <c r="O269" s="7">
        <v>21831659.27</v>
      </c>
      <c r="P269" s="7">
        <v>18725776.960000001</v>
      </c>
      <c r="Q269" s="7">
        <v>32064613.43</v>
      </c>
      <c r="R269" s="7">
        <v>4862244.3</v>
      </c>
    </row>
    <row r="270" spans="12:18" customFormat="1" hidden="1" x14ac:dyDescent="0.2">
      <c r="L270" s="25"/>
      <c r="M270" s="25"/>
      <c r="N270" s="25"/>
      <c r="O270" s="19">
        <f>O269-O268</f>
        <v>0</v>
      </c>
      <c r="P270" s="76">
        <f t="shared" ref="P270:R270" si="37">P269-P268</f>
        <v>2547849</v>
      </c>
      <c r="Q270" s="76">
        <f t="shared" si="37"/>
        <v>0</v>
      </c>
      <c r="R270" s="76">
        <f t="shared" si="37"/>
        <v>0</v>
      </c>
    </row>
    <row r="271" spans="12:18" customFormat="1" hidden="1" x14ac:dyDescent="0.2">
      <c r="L271" s="59" t="s">
        <v>330</v>
      </c>
      <c r="M271" s="25"/>
      <c r="N271" s="25"/>
      <c r="O271" s="19">
        <f>O14+O19+O27+O38+O47+O48+O194+O91+O92+O137+O138+O139+O140+O160+O161+O162+O171+O204+O205+O209+O211+O212+O213+O214+O221+O223+O225</f>
        <v>204695344.29999998</v>
      </c>
      <c r="P271" s="19">
        <f>P14+P19+P27+P38+P47+P48+P194+P91+P92+P137+P138+P139+P140+P160+P161+P162+P171+P204+P205+P209+P211+P212+P213+P214+P221+P223+P225</f>
        <v>257307032.19999999</v>
      </c>
      <c r="Q271" s="19">
        <f>Q14+Q19+Q27+Q38+Q47+Q48+Q194+Q91+Q92+Q137+Q138+Q139+Q140+Q160+Q161+Q162+Q171+Q204+Q205+Q209+Q211+Q212+Q213+Q214+Q221+Q223+Q225</f>
        <v>160128211.57999998</v>
      </c>
      <c r="R271" s="19">
        <f>R14+R19+R27+R38+R47+R48+R194+R91+R92+R137+R138+R139+R140+R160+R161+R162+R171+R204+R205+R209+R211+R212+R213+R214+R221+R223+R225</f>
        <v>165793024.74000001</v>
      </c>
    </row>
    <row r="272" spans="12:18" customFormat="1" hidden="1" x14ac:dyDescent="0.2">
      <c r="L272" s="25"/>
      <c r="M272" s="25"/>
      <c r="N272" s="25"/>
      <c r="O272" s="7">
        <v>203742647.28999999</v>
      </c>
      <c r="P272" s="7">
        <v>253694070.93000001</v>
      </c>
      <c r="Q272" s="7">
        <v>158899364.58000001</v>
      </c>
      <c r="R272" s="7">
        <v>160420507.74000001</v>
      </c>
    </row>
    <row r="273" spans="1:18" hidden="1" x14ac:dyDescent="0.2">
      <c r="A273" s="18" t="s">
        <v>378</v>
      </c>
      <c r="O273" s="69">
        <f>O272-O271</f>
        <v>-952697.00999999046</v>
      </c>
      <c r="P273" s="69">
        <f t="shared" ref="P273:R273" si="38">P272-P271</f>
        <v>-3612961.2699999809</v>
      </c>
      <c r="Q273" s="69">
        <f t="shared" si="38"/>
        <v>-1228846.9999999702</v>
      </c>
      <c r="R273" s="69">
        <f t="shared" si="38"/>
        <v>-5372517</v>
      </c>
    </row>
    <row r="274" spans="1:18" hidden="1" x14ac:dyDescent="0.2">
      <c r="L274" s="59" t="s">
        <v>335</v>
      </c>
      <c r="O274" s="19">
        <f>O63+O70+O80+O90+O114+O210</f>
        <v>23026477</v>
      </c>
      <c r="P274" s="19">
        <f>P63+P70+P80+P90+P114+P210</f>
        <v>25227217</v>
      </c>
      <c r="Q274" s="19">
        <f>Q63+Q70+Q80+Q90+Q114+Q210</f>
        <v>20871119</v>
      </c>
      <c r="R274" s="19">
        <f>R63+R70+R80+R90+R114+R210</f>
        <v>18653683</v>
      </c>
    </row>
    <row r="275" spans="1:18" hidden="1" x14ac:dyDescent="0.2">
      <c r="O275" s="7">
        <v>23026477</v>
      </c>
      <c r="P275" s="7">
        <v>24242884</v>
      </c>
      <c r="Q275" s="7">
        <v>20871119</v>
      </c>
      <c r="R275" s="7">
        <v>18653683</v>
      </c>
    </row>
    <row r="276" spans="1:18" hidden="1" x14ac:dyDescent="0.2">
      <c r="O276" s="69">
        <f>O275-O274</f>
        <v>0</v>
      </c>
      <c r="P276" s="69">
        <f t="shared" ref="P276:R276" si="39">P275-P274</f>
        <v>-984333</v>
      </c>
      <c r="Q276" s="69">
        <f t="shared" si="39"/>
        <v>0</v>
      </c>
      <c r="R276" s="69">
        <f t="shared" si="39"/>
        <v>0</v>
      </c>
    </row>
    <row r="277" spans="1:18" hidden="1" x14ac:dyDescent="0.2">
      <c r="L277" s="59" t="s">
        <v>32</v>
      </c>
      <c r="O277" s="19">
        <f>O12+O102+O169+O177+O192+O194+O202+O203+O204+O205+O206+O207+O215+O216+O217+O218</f>
        <v>21689789.68</v>
      </c>
      <c r="P277" s="19">
        <f>P12+P102+P169+P177+P192+P194+P202+P203+P204+P205+P206+P207+P215+P216+P217+P218</f>
        <v>24707061.460000001</v>
      </c>
      <c r="Q277" s="19">
        <f>Q12+Q102+Q169+Q177+Q192+Q194+Q202+Q203+Q204+Q205+Q206+Q207+Q215+Q216+Q217+Q218</f>
        <v>27422545.82</v>
      </c>
      <c r="R277" s="19">
        <f>R12+R102+R169+R177+R192+R194+R202+R203+R204+R205+R206+R207+R215+R216+R217+R218</f>
        <v>28774045.960000001</v>
      </c>
    </row>
    <row r="278" spans="1:18" hidden="1" x14ac:dyDescent="0.2">
      <c r="O278" s="7">
        <v>21689789.68</v>
      </c>
      <c r="P278" s="7">
        <v>24161715.800000001</v>
      </c>
      <c r="Q278" s="7">
        <v>23954003.670000002</v>
      </c>
      <c r="R278" s="7">
        <v>26402589.780000001</v>
      </c>
    </row>
    <row r="279" spans="1:18" hidden="1" x14ac:dyDescent="0.2">
      <c r="O279" s="69">
        <f>O278-O277</f>
        <v>0</v>
      </c>
      <c r="P279" s="69">
        <f t="shared" ref="P279:R279" si="40">P278-P277</f>
        <v>-545345.66000000015</v>
      </c>
      <c r="Q279" s="69">
        <f t="shared" si="40"/>
        <v>-3468542.1499999985</v>
      </c>
      <c r="R279" s="69">
        <f t="shared" si="40"/>
        <v>-2371456.1799999997</v>
      </c>
    </row>
    <row r="280" spans="1:18" hidden="1" x14ac:dyDescent="0.2">
      <c r="L280" s="59" t="s">
        <v>331</v>
      </c>
      <c r="O280" s="19"/>
      <c r="P280" s="19"/>
      <c r="Q280" s="19"/>
      <c r="R280" s="19"/>
    </row>
    <row r="281" spans="1:18" x14ac:dyDescent="0.2">
      <c r="O281" s="7"/>
      <c r="P281" s="7"/>
      <c r="Q281" s="7"/>
      <c r="R281" s="7"/>
    </row>
    <row r="282" spans="1:18" x14ac:dyDescent="0.2">
      <c r="P282" s="10"/>
    </row>
    <row r="284" spans="1:18" x14ac:dyDescent="0.2">
      <c r="P284" s="10"/>
    </row>
  </sheetData>
  <mergeCells count="486">
    <mergeCell ref="Q230:Q231"/>
    <mergeCell ref="R230:R231"/>
    <mergeCell ref="K230:K231"/>
    <mergeCell ref="L230:L231"/>
    <mergeCell ref="M230:M231"/>
    <mergeCell ref="N230:N231"/>
    <mergeCell ref="O230:O231"/>
    <mergeCell ref="P230:P231"/>
    <mergeCell ref="P225:P226"/>
    <mergeCell ref="Q225:Q226"/>
    <mergeCell ref="R225:R226"/>
    <mergeCell ref="L225:L226"/>
    <mergeCell ref="M225:M226"/>
    <mergeCell ref="N225:N226"/>
    <mergeCell ref="O225:O226"/>
    <mergeCell ref="A230:A231"/>
    <mergeCell ref="C230:C231"/>
    <mergeCell ref="F230:F231"/>
    <mergeCell ref="G230:G231"/>
    <mergeCell ref="H230:H231"/>
    <mergeCell ref="I230:I231"/>
    <mergeCell ref="J230:J231"/>
    <mergeCell ref="J225:J226"/>
    <mergeCell ref="K225:K226"/>
    <mergeCell ref="A225:A226"/>
    <mergeCell ref="C225:C226"/>
    <mergeCell ref="F225:F226"/>
    <mergeCell ref="G225:G226"/>
    <mergeCell ref="H225:H226"/>
    <mergeCell ref="I225:I226"/>
    <mergeCell ref="M223:M224"/>
    <mergeCell ref="N223:N224"/>
    <mergeCell ref="O223:O224"/>
    <mergeCell ref="P223:P224"/>
    <mergeCell ref="Q223:Q224"/>
    <mergeCell ref="R223:R224"/>
    <mergeCell ref="R221:R222"/>
    <mergeCell ref="A223:A224"/>
    <mergeCell ref="C223:C224"/>
    <mergeCell ref="F223:F224"/>
    <mergeCell ref="G223:G224"/>
    <mergeCell ref="H223:H224"/>
    <mergeCell ref="I223:I224"/>
    <mergeCell ref="J223:J224"/>
    <mergeCell ref="K223:K224"/>
    <mergeCell ref="L223:L224"/>
    <mergeCell ref="L221:L222"/>
    <mergeCell ref="M221:M222"/>
    <mergeCell ref="N221:N222"/>
    <mergeCell ref="O221:O222"/>
    <mergeCell ref="P221:P222"/>
    <mergeCell ref="Q221:Q222"/>
    <mergeCell ref="A221:A222"/>
    <mergeCell ref="C221:C222"/>
    <mergeCell ref="A216:A217"/>
    <mergeCell ref="B216:B217"/>
    <mergeCell ref="C216:C217"/>
    <mergeCell ref="D216:D217"/>
    <mergeCell ref="E216:E217"/>
    <mergeCell ref="H221:H222"/>
    <mergeCell ref="I221:I222"/>
    <mergeCell ref="J221:J222"/>
    <mergeCell ref="K221:K222"/>
    <mergeCell ref="H216:H217"/>
    <mergeCell ref="I216:I217"/>
    <mergeCell ref="J216:J217"/>
    <mergeCell ref="K216:K217"/>
    <mergeCell ref="K209:K210"/>
    <mergeCell ref="F210:F211"/>
    <mergeCell ref="G210:G211"/>
    <mergeCell ref="H211:H215"/>
    <mergeCell ref="I211:I215"/>
    <mergeCell ref="J211:J215"/>
    <mergeCell ref="K211:K215"/>
    <mergeCell ref="M216:M217"/>
    <mergeCell ref="N211:N213"/>
    <mergeCell ref="F212:F213"/>
    <mergeCell ref="G212:G213"/>
    <mergeCell ref="F214:F215"/>
    <mergeCell ref="G214:G215"/>
    <mergeCell ref="L216:L217"/>
    <mergeCell ref="A208:A215"/>
    <mergeCell ref="B208:B215"/>
    <mergeCell ref="C208:C215"/>
    <mergeCell ref="D208:D215"/>
    <mergeCell ref="E208:E215"/>
    <mergeCell ref="F208:F209"/>
    <mergeCell ref="G208:G209"/>
    <mergeCell ref="H209:H210"/>
    <mergeCell ref="I209:I210"/>
    <mergeCell ref="G197:G199"/>
    <mergeCell ref="H197:H203"/>
    <mergeCell ref="I197:I203"/>
    <mergeCell ref="F200:F201"/>
    <mergeCell ref="G200:G201"/>
    <mergeCell ref="F202:F203"/>
    <mergeCell ref="G202:G203"/>
    <mergeCell ref="A196:A205"/>
    <mergeCell ref="B196:B205"/>
    <mergeCell ref="C196:C205"/>
    <mergeCell ref="D196:D205"/>
    <mergeCell ref="E196:E205"/>
    <mergeCell ref="F196:F199"/>
    <mergeCell ref="F204:F205"/>
    <mergeCell ref="G204:G205"/>
    <mergeCell ref="H204:H205"/>
    <mergeCell ref="I204:I205"/>
    <mergeCell ref="G177:G178"/>
    <mergeCell ref="H177:H178"/>
    <mergeCell ref="I177:I178"/>
    <mergeCell ref="H180:H184"/>
    <mergeCell ref="I180:I184"/>
    <mergeCell ref="J180:J184"/>
    <mergeCell ref="D182:D183"/>
    <mergeCell ref="E182:E183"/>
    <mergeCell ref="A187:A195"/>
    <mergeCell ref="B187:B195"/>
    <mergeCell ref="C187:C195"/>
    <mergeCell ref="D187:D195"/>
    <mergeCell ref="E187:E195"/>
    <mergeCell ref="H187:H195"/>
    <mergeCell ref="I187:I195"/>
    <mergeCell ref="F188:F189"/>
    <mergeCell ref="G188:G189"/>
    <mergeCell ref="F190:F191"/>
    <mergeCell ref="G190:G191"/>
    <mergeCell ref="F192:F193"/>
    <mergeCell ref="G192:G193"/>
    <mergeCell ref="F194:F195"/>
    <mergeCell ref="G194:G195"/>
    <mergeCell ref="A173:A174"/>
    <mergeCell ref="B173:B174"/>
    <mergeCell ref="C173:C174"/>
    <mergeCell ref="F173:F174"/>
    <mergeCell ref="G173:G174"/>
    <mergeCell ref="P177:P178"/>
    <mergeCell ref="Q177:Q178"/>
    <mergeCell ref="R177:R178"/>
    <mergeCell ref="A180:A184"/>
    <mergeCell ref="B180:B184"/>
    <mergeCell ref="C180:C184"/>
    <mergeCell ref="D180:D181"/>
    <mergeCell ref="E180:E181"/>
    <mergeCell ref="F180:F184"/>
    <mergeCell ref="G180:G184"/>
    <mergeCell ref="J177:J178"/>
    <mergeCell ref="K177:K178"/>
    <mergeCell ref="L177:L178"/>
    <mergeCell ref="M177:M178"/>
    <mergeCell ref="N177:N178"/>
    <mergeCell ref="O177:O178"/>
    <mergeCell ref="A177:A178"/>
    <mergeCell ref="C177:C178"/>
    <mergeCell ref="F177:F178"/>
    <mergeCell ref="O169:O170"/>
    <mergeCell ref="P169:P170"/>
    <mergeCell ref="Q169:Q170"/>
    <mergeCell ref="R169:R170"/>
    <mergeCell ref="A171:A172"/>
    <mergeCell ref="B171:B172"/>
    <mergeCell ref="C171:C172"/>
    <mergeCell ref="D171:D172"/>
    <mergeCell ref="E171:E172"/>
    <mergeCell ref="F171:F172"/>
    <mergeCell ref="I169:I170"/>
    <mergeCell ref="J169:J170"/>
    <mergeCell ref="K169:K170"/>
    <mergeCell ref="L169:L170"/>
    <mergeCell ref="M169:M170"/>
    <mergeCell ref="N169:N170"/>
    <mergeCell ref="G171:G172"/>
    <mergeCell ref="H171:H172"/>
    <mergeCell ref="I171:I172"/>
    <mergeCell ref="J171:J172"/>
    <mergeCell ref="J155:J167"/>
    <mergeCell ref="D160:D167"/>
    <mergeCell ref="E160:E167"/>
    <mergeCell ref="H160:H167"/>
    <mergeCell ref="A169:A170"/>
    <mergeCell ref="B169:B170"/>
    <mergeCell ref="C169:C170"/>
    <mergeCell ref="F169:F170"/>
    <mergeCell ref="G169:G170"/>
    <mergeCell ref="H169:H170"/>
    <mergeCell ref="I153:I154"/>
    <mergeCell ref="A155:A167"/>
    <mergeCell ref="C155:C167"/>
    <mergeCell ref="D155:D159"/>
    <mergeCell ref="E155:E159"/>
    <mergeCell ref="F155:F167"/>
    <mergeCell ref="G155:G167"/>
    <mergeCell ref="H155:H159"/>
    <mergeCell ref="I155:I167"/>
    <mergeCell ref="A153:A154"/>
    <mergeCell ref="B153:B154"/>
    <mergeCell ref="C153:C154"/>
    <mergeCell ref="D153:D154"/>
    <mergeCell ref="E153:E154"/>
    <mergeCell ref="H153:H154"/>
    <mergeCell ref="M127:M134"/>
    <mergeCell ref="H135:H137"/>
    <mergeCell ref="I135:I137"/>
    <mergeCell ref="K137:K140"/>
    <mergeCell ref="L137:L140"/>
    <mergeCell ref="M137:M138"/>
    <mergeCell ref="H138:H143"/>
    <mergeCell ref="I138:I143"/>
    <mergeCell ref="K141:K145"/>
    <mergeCell ref="L141:L145"/>
    <mergeCell ref="M141:M143"/>
    <mergeCell ref="H144:H150"/>
    <mergeCell ref="I144:I150"/>
    <mergeCell ref="K146:K147"/>
    <mergeCell ref="L146:L147"/>
    <mergeCell ref="M146:M147"/>
    <mergeCell ref="K148:K150"/>
    <mergeCell ref="L148:L150"/>
    <mergeCell ref="M148:M150"/>
    <mergeCell ref="G125:G150"/>
    <mergeCell ref="J125:J150"/>
    <mergeCell ref="H126:H134"/>
    <mergeCell ref="I126:I134"/>
    <mergeCell ref="K126:K136"/>
    <mergeCell ref="L127:L136"/>
    <mergeCell ref="A125:A150"/>
    <mergeCell ref="B125:B150"/>
    <mergeCell ref="C125:C150"/>
    <mergeCell ref="D125:D137"/>
    <mergeCell ref="E125:E137"/>
    <mergeCell ref="F125:F150"/>
    <mergeCell ref="D138:D150"/>
    <mergeCell ref="E138:E150"/>
    <mergeCell ref="L121:L122"/>
    <mergeCell ref="M121:M122"/>
    <mergeCell ref="L114:L117"/>
    <mergeCell ref="M114:M117"/>
    <mergeCell ref="A118:A120"/>
    <mergeCell ref="L119:L120"/>
    <mergeCell ref="A121:A122"/>
    <mergeCell ref="B121:B122"/>
    <mergeCell ref="C121:C122"/>
    <mergeCell ref="D121:D122"/>
    <mergeCell ref="E121:E122"/>
    <mergeCell ref="F121:F122"/>
    <mergeCell ref="F114:F117"/>
    <mergeCell ref="G114:G117"/>
    <mergeCell ref="H114:H117"/>
    <mergeCell ref="I114:I117"/>
    <mergeCell ref="J114:J117"/>
    <mergeCell ref="K114:K117"/>
    <mergeCell ref="A114:A117"/>
    <mergeCell ref="B114:B117"/>
    <mergeCell ref="C114:C117"/>
    <mergeCell ref="D114:D117"/>
    <mergeCell ref="E114:E117"/>
    <mergeCell ref="G121:G122"/>
    <mergeCell ref="I121:I122"/>
    <mergeCell ref="J121:J122"/>
    <mergeCell ref="K121:K122"/>
    <mergeCell ref="L103:L108"/>
    <mergeCell ref="M104:M107"/>
    <mergeCell ref="A109:A112"/>
    <mergeCell ref="B109:B112"/>
    <mergeCell ref="C109:C112"/>
    <mergeCell ref="D109:D112"/>
    <mergeCell ref="E109:E112"/>
    <mergeCell ref="F109:F112"/>
    <mergeCell ref="G109:G112"/>
    <mergeCell ref="H109:H112"/>
    <mergeCell ref="F103:F108"/>
    <mergeCell ref="G103:G108"/>
    <mergeCell ref="H103:H108"/>
    <mergeCell ref="I103:I108"/>
    <mergeCell ref="J103:J108"/>
    <mergeCell ref="K103:K108"/>
    <mergeCell ref="I109:I112"/>
    <mergeCell ref="J109:J112"/>
    <mergeCell ref="K109:K112"/>
    <mergeCell ref="L109:L112"/>
    <mergeCell ref="M111:M112"/>
    <mergeCell ref="G100:G102"/>
    <mergeCell ref="H100:H102"/>
    <mergeCell ref="I100:I102"/>
    <mergeCell ref="J100:J102"/>
    <mergeCell ref="K100:K102"/>
    <mergeCell ref="A103:A108"/>
    <mergeCell ref="B103:B108"/>
    <mergeCell ref="C103:C108"/>
    <mergeCell ref="D103:D108"/>
    <mergeCell ref="E103:E108"/>
    <mergeCell ref="A100:A102"/>
    <mergeCell ref="B100:B102"/>
    <mergeCell ref="C100:C102"/>
    <mergeCell ref="D100:D102"/>
    <mergeCell ref="E100:E102"/>
    <mergeCell ref="F100:F102"/>
    <mergeCell ref="H81:H88"/>
    <mergeCell ref="I81:I88"/>
    <mergeCell ref="J81:J88"/>
    <mergeCell ref="K81:K88"/>
    <mergeCell ref="L81:L86"/>
    <mergeCell ref="F94:F99"/>
    <mergeCell ref="G94:G99"/>
    <mergeCell ref="H94:H99"/>
    <mergeCell ref="I94:I99"/>
    <mergeCell ref="J94:J99"/>
    <mergeCell ref="K94:K99"/>
    <mergeCell ref="I89:I92"/>
    <mergeCell ref="J89:J92"/>
    <mergeCell ref="K91:K92"/>
    <mergeCell ref="A81:A88"/>
    <mergeCell ref="B81:B88"/>
    <mergeCell ref="C81:C88"/>
    <mergeCell ref="D81:D88"/>
    <mergeCell ref="E81:E88"/>
    <mergeCell ref="F81:F88"/>
    <mergeCell ref="L91:L92"/>
    <mergeCell ref="M91:M92"/>
    <mergeCell ref="A94:A99"/>
    <mergeCell ref="B94:B99"/>
    <mergeCell ref="C94:C99"/>
    <mergeCell ref="D94:D99"/>
    <mergeCell ref="E94:E99"/>
    <mergeCell ref="M82:M83"/>
    <mergeCell ref="M84:M85"/>
    <mergeCell ref="A89:A92"/>
    <mergeCell ref="B89:B92"/>
    <mergeCell ref="C89:C92"/>
    <mergeCell ref="D89:D92"/>
    <mergeCell ref="E89:E92"/>
    <mergeCell ref="F89:F92"/>
    <mergeCell ref="G89:G92"/>
    <mergeCell ref="H89:H92"/>
    <mergeCell ref="G81:G88"/>
    <mergeCell ref="M71:M72"/>
    <mergeCell ref="D74:D77"/>
    <mergeCell ref="E74:E77"/>
    <mergeCell ref="A78:A80"/>
    <mergeCell ref="B78:B80"/>
    <mergeCell ref="C78:C80"/>
    <mergeCell ref="F78:F80"/>
    <mergeCell ref="G78:G80"/>
    <mergeCell ref="H78:H80"/>
    <mergeCell ref="I78:I80"/>
    <mergeCell ref="G70:G77"/>
    <mergeCell ref="H70:H77"/>
    <mergeCell ref="I70:I77"/>
    <mergeCell ref="J70:J77"/>
    <mergeCell ref="K70:K77"/>
    <mergeCell ref="L70:L77"/>
    <mergeCell ref="J78:J80"/>
    <mergeCell ref="K78:K80"/>
    <mergeCell ref="D79:D80"/>
    <mergeCell ref="E79:E80"/>
    <mergeCell ref="A70:A77"/>
    <mergeCell ref="B70:B77"/>
    <mergeCell ref="C70:C77"/>
    <mergeCell ref="D70:D73"/>
    <mergeCell ref="E70:E73"/>
    <mergeCell ref="F70:F77"/>
    <mergeCell ref="G63:G69"/>
    <mergeCell ref="H63:H66"/>
    <mergeCell ref="I63:I69"/>
    <mergeCell ref="J58:J62"/>
    <mergeCell ref="A63:A69"/>
    <mergeCell ref="B63:B69"/>
    <mergeCell ref="C63:C69"/>
    <mergeCell ref="D63:D66"/>
    <mergeCell ref="E63:E66"/>
    <mergeCell ref="F63:F69"/>
    <mergeCell ref="A48:A57"/>
    <mergeCell ref="B48:B57"/>
    <mergeCell ref="C48:C57"/>
    <mergeCell ref="D48:D51"/>
    <mergeCell ref="E48:E51"/>
    <mergeCell ref="F48:F57"/>
    <mergeCell ref="M64:M65"/>
    <mergeCell ref="D67:D69"/>
    <mergeCell ref="E67:E69"/>
    <mergeCell ref="H67:H69"/>
    <mergeCell ref="J63:J69"/>
    <mergeCell ref="K63:K69"/>
    <mergeCell ref="L63:L69"/>
    <mergeCell ref="A58:A62"/>
    <mergeCell ref="B58:B62"/>
    <mergeCell ref="C58:C62"/>
    <mergeCell ref="D58:D62"/>
    <mergeCell ref="E58:E62"/>
    <mergeCell ref="F58:F62"/>
    <mergeCell ref="G58:G62"/>
    <mergeCell ref="H58:H62"/>
    <mergeCell ref="I58:I62"/>
    <mergeCell ref="L39:L42"/>
    <mergeCell ref="D43:D46"/>
    <mergeCell ref="K43:K46"/>
    <mergeCell ref="L43:L46"/>
    <mergeCell ref="J27:J37"/>
    <mergeCell ref="K27:K37"/>
    <mergeCell ref="L27:L37"/>
    <mergeCell ref="M49:M55"/>
    <mergeCell ref="D52:D57"/>
    <mergeCell ref="E52:E57"/>
    <mergeCell ref="M56:M57"/>
    <mergeCell ref="J48:J57"/>
    <mergeCell ref="K49:K57"/>
    <mergeCell ref="L49:L57"/>
    <mergeCell ref="I27:I37"/>
    <mergeCell ref="G48:G57"/>
    <mergeCell ref="H48:H57"/>
    <mergeCell ref="I48:I57"/>
    <mergeCell ref="F19:F26"/>
    <mergeCell ref="G19:G26"/>
    <mergeCell ref="H19:H26"/>
    <mergeCell ref="I19:I26"/>
    <mergeCell ref="J19:J26"/>
    <mergeCell ref="K19:K26"/>
    <mergeCell ref="H38:H46"/>
    <mergeCell ref="I38:I46"/>
    <mergeCell ref="J38:J46"/>
    <mergeCell ref="K39:K42"/>
    <mergeCell ref="J14:J18"/>
    <mergeCell ref="K14:K18"/>
    <mergeCell ref="L14:L18"/>
    <mergeCell ref="A19:A26"/>
    <mergeCell ref="B19:B26"/>
    <mergeCell ref="C19:C26"/>
    <mergeCell ref="D19:D26"/>
    <mergeCell ref="E19:E26"/>
    <mergeCell ref="A38:A46"/>
    <mergeCell ref="B38:B46"/>
    <mergeCell ref="C38:C46"/>
    <mergeCell ref="D38:D42"/>
    <mergeCell ref="E38:E46"/>
    <mergeCell ref="F38:F46"/>
    <mergeCell ref="G38:G46"/>
    <mergeCell ref="L19:L26"/>
    <mergeCell ref="A27:A37"/>
    <mergeCell ref="B27:B37"/>
    <mergeCell ref="C27:C37"/>
    <mergeCell ref="D27:D37"/>
    <mergeCell ref="E27:E37"/>
    <mergeCell ref="F27:F37"/>
    <mergeCell ref="G27:G37"/>
    <mergeCell ref="H27:H37"/>
    <mergeCell ref="A14:A18"/>
    <mergeCell ref="B14:B18"/>
    <mergeCell ref="C14:C18"/>
    <mergeCell ref="D14:D18"/>
    <mergeCell ref="E14:E18"/>
    <mergeCell ref="F14:F18"/>
    <mergeCell ref="G14:G18"/>
    <mergeCell ref="H14:H18"/>
    <mergeCell ref="I14:I18"/>
    <mergeCell ref="A12:A13"/>
    <mergeCell ref="B12:B13"/>
    <mergeCell ref="C12:C13"/>
    <mergeCell ref="D12:D13"/>
    <mergeCell ref="E12:E13"/>
    <mergeCell ref="F12:F13"/>
    <mergeCell ref="G12:G13"/>
    <mergeCell ref="P4:P7"/>
    <mergeCell ref="Q4:R5"/>
    <mergeCell ref="D5:E5"/>
    <mergeCell ref="F5:G5"/>
    <mergeCell ref="H5:I5"/>
    <mergeCell ref="D6:D7"/>
    <mergeCell ref="E6:E7"/>
    <mergeCell ref="F6:F7"/>
    <mergeCell ref="G6:G7"/>
    <mergeCell ref="H6:H7"/>
    <mergeCell ref="H12:H13"/>
    <mergeCell ref="I12:I13"/>
    <mergeCell ref="J12:J13"/>
    <mergeCell ref="A1:R1"/>
    <mergeCell ref="A2:R2"/>
    <mergeCell ref="A3:R3"/>
    <mergeCell ref="A4:A7"/>
    <mergeCell ref="B4:B7"/>
    <mergeCell ref="C4:C7"/>
    <mergeCell ref="D4:I4"/>
    <mergeCell ref="J4:J7"/>
    <mergeCell ref="K4:N4"/>
    <mergeCell ref="O4:O6"/>
    <mergeCell ref="I6:I7"/>
    <mergeCell ref="Q6:Q7"/>
    <mergeCell ref="R6:R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01.10.22.</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2025-02-26T08:59:54Z</dcterms:modified>
</cp:coreProperties>
</file>