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ФОРМА" sheetId="1" r:id="rId1"/>
  </sheets>
  <definedNames>
    <definedName name="_xlnm.Print_Titles" localSheetId="0">ФОРМА!$7:$10</definedName>
    <definedName name="_xlnm.Print_Area" localSheetId="0">ФОРМА!$A$2:$O$135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1" i="1" l="1"/>
  <c r="N130" i="1"/>
  <c r="M130" i="1"/>
  <c r="K130" i="1"/>
  <c r="J130" i="1"/>
  <c r="I130" i="1"/>
  <c r="H130" i="1"/>
  <c r="G130" i="1"/>
  <c r="E130" i="1"/>
  <c r="D130" i="1"/>
  <c r="C130" i="1"/>
  <c r="I129" i="1"/>
  <c r="F129" i="1"/>
  <c r="I128" i="1"/>
  <c r="H128" i="1"/>
  <c r="G128" i="1"/>
  <c r="F128" i="1"/>
  <c r="I126" i="1"/>
  <c r="F126" i="1"/>
  <c r="I125" i="1"/>
  <c r="F125" i="1"/>
  <c r="N124" i="1"/>
  <c r="M124" i="1"/>
  <c r="K124" i="1"/>
  <c r="J124" i="1"/>
  <c r="I124" i="1"/>
  <c r="H124" i="1"/>
  <c r="G124" i="1"/>
  <c r="F124" i="1"/>
  <c r="E124" i="1"/>
  <c r="D124" i="1"/>
  <c r="C124" i="1"/>
  <c r="F123" i="1"/>
  <c r="N121" i="1"/>
  <c r="M121" i="1"/>
  <c r="K121" i="1"/>
  <c r="J121" i="1"/>
  <c r="H121" i="1"/>
  <c r="G121" i="1"/>
  <c r="E121" i="1"/>
  <c r="F121" i="1" s="1"/>
  <c r="D121" i="1"/>
  <c r="C121" i="1"/>
  <c r="I120" i="1"/>
  <c r="F120" i="1"/>
  <c r="I119" i="1"/>
  <c r="F119" i="1"/>
  <c r="N118" i="1"/>
  <c r="M118" i="1"/>
  <c r="K118" i="1"/>
  <c r="J118" i="1"/>
  <c r="H118" i="1"/>
  <c r="I118" i="1" s="1"/>
  <c r="G118" i="1"/>
  <c r="E118" i="1"/>
  <c r="D118" i="1"/>
  <c r="C118" i="1"/>
  <c r="I116" i="1"/>
  <c r="F116" i="1"/>
  <c r="G115" i="1"/>
  <c r="G113" i="1" s="1"/>
  <c r="G112" i="1" s="1"/>
  <c r="K113" i="1"/>
  <c r="J113" i="1"/>
  <c r="H113" i="1"/>
  <c r="I113" i="1" s="1"/>
  <c r="E113" i="1"/>
  <c r="F113" i="1" s="1"/>
  <c r="D113" i="1"/>
  <c r="D112" i="1" s="1"/>
  <c r="F112" i="1" s="1"/>
  <c r="C113" i="1"/>
  <c r="N112" i="1"/>
  <c r="M112" i="1"/>
  <c r="K112" i="1"/>
  <c r="J112" i="1"/>
  <c r="E112" i="1"/>
  <c r="C112" i="1"/>
  <c r="L111" i="1"/>
  <c r="I111" i="1"/>
  <c r="O110" i="1"/>
  <c r="L110" i="1"/>
  <c r="I110" i="1"/>
  <c r="O109" i="1"/>
  <c r="L109" i="1"/>
  <c r="I109" i="1"/>
  <c r="I108" i="1"/>
  <c r="O107" i="1"/>
  <c r="I107" i="1"/>
  <c r="F107" i="1"/>
  <c r="I106" i="1"/>
  <c r="N105" i="1"/>
  <c r="M105" i="1"/>
  <c r="O105" i="1" s="1"/>
  <c r="L105" i="1"/>
  <c r="K105" i="1"/>
  <c r="J105" i="1"/>
  <c r="I105" i="1"/>
  <c r="H105" i="1"/>
  <c r="G105" i="1"/>
  <c r="E105" i="1"/>
  <c r="F105" i="1" s="1"/>
  <c r="D105" i="1"/>
  <c r="C105" i="1"/>
  <c r="I104" i="1"/>
  <c r="I103" i="1"/>
  <c r="N102" i="1"/>
  <c r="M102" i="1"/>
  <c r="K102" i="1"/>
  <c r="J102" i="1"/>
  <c r="I102" i="1"/>
  <c r="H102" i="1"/>
  <c r="G102" i="1"/>
  <c r="E102" i="1"/>
  <c r="D102" i="1"/>
  <c r="C102" i="1"/>
  <c r="I101" i="1"/>
  <c r="I100" i="1"/>
  <c r="I99" i="1"/>
  <c r="I98" i="1"/>
  <c r="F98" i="1"/>
  <c r="I97" i="1"/>
  <c r="I96" i="1"/>
  <c r="F96" i="1"/>
  <c r="N95" i="1"/>
  <c r="M95" i="1"/>
  <c r="K95" i="1"/>
  <c r="J95" i="1"/>
  <c r="H95" i="1"/>
  <c r="I95" i="1" s="1"/>
  <c r="G95" i="1"/>
  <c r="E95" i="1"/>
  <c r="D95" i="1"/>
  <c r="F95" i="1" s="1"/>
  <c r="C95" i="1"/>
  <c r="I94" i="1"/>
  <c r="I93" i="1"/>
  <c r="I92" i="1"/>
  <c r="F92" i="1"/>
  <c r="I91" i="1"/>
  <c r="N90" i="1"/>
  <c r="M90" i="1"/>
  <c r="K90" i="1"/>
  <c r="J90" i="1"/>
  <c r="H90" i="1"/>
  <c r="I90" i="1" s="1"/>
  <c r="G90" i="1"/>
  <c r="E90" i="1"/>
  <c r="D90" i="1"/>
  <c r="F90" i="1" s="1"/>
  <c r="C90" i="1"/>
  <c r="I89" i="1"/>
  <c r="F89" i="1"/>
  <c r="I88" i="1"/>
  <c r="F88" i="1"/>
  <c r="N87" i="1"/>
  <c r="M87" i="1"/>
  <c r="K87" i="1"/>
  <c r="J87" i="1"/>
  <c r="H87" i="1"/>
  <c r="G87" i="1"/>
  <c r="I87" i="1" s="1"/>
  <c r="F87" i="1"/>
  <c r="E87" i="1"/>
  <c r="D87" i="1"/>
  <c r="C87" i="1"/>
  <c r="I86" i="1"/>
  <c r="N85" i="1"/>
  <c r="M85" i="1"/>
  <c r="K85" i="1"/>
  <c r="J85" i="1"/>
  <c r="H85" i="1"/>
  <c r="G85" i="1"/>
  <c r="E85" i="1"/>
  <c r="D85" i="1"/>
  <c r="C85" i="1"/>
  <c r="L84" i="1"/>
  <c r="I84" i="1"/>
  <c r="I83" i="1"/>
  <c r="F83" i="1"/>
  <c r="L82" i="1"/>
  <c r="I82" i="1"/>
  <c r="F82" i="1"/>
  <c r="L81" i="1"/>
  <c r="I81" i="1"/>
  <c r="F81" i="1"/>
  <c r="L80" i="1"/>
  <c r="I80" i="1"/>
  <c r="L77" i="1"/>
  <c r="I77" i="1"/>
  <c r="F77" i="1"/>
  <c r="I76" i="1"/>
  <c r="F76" i="1"/>
  <c r="L75" i="1"/>
  <c r="I75" i="1"/>
  <c r="F75" i="1"/>
  <c r="L74" i="1"/>
  <c r="I74" i="1"/>
  <c r="L73" i="1"/>
  <c r="J73" i="1"/>
  <c r="G73" i="1"/>
  <c r="G71" i="1" s="1"/>
  <c r="I71" i="1" s="1"/>
  <c r="F73" i="1"/>
  <c r="C73" i="1"/>
  <c r="N71" i="1"/>
  <c r="M71" i="1"/>
  <c r="L71" i="1"/>
  <c r="K71" i="1"/>
  <c r="J71" i="1"/>
  <c r="H71" i="1"/>
  <c r="E71" i="1"/>
  <c r="F71" i="1" s="1"/>
  <c r="D71" i="1"/>
  <c r="C71" i="1"/>
  <c r="L70" i="1"/>
  <c r="I70" i="1"/>
  <c r="F70" i="1"/>
  <c r="N69" i="1"/>
  <c r="M69" i="1"/>
  <c r="L69" i="1"/>
  <c r="K69" i="1"/>
  <c r="J69" i="1"/>
  <c r="H69" i="1"/>
  <c r="I69" i="1" s="1"/>
  <c r="G69" i="1"/>
  <c r="E69" i="1"/>
  <c r="D69" i="1"/>
  <c r="C69" i="1"/>
  <c r="I68" i="1"/>
  <c r="F68" i="1"/>
  <c r="L67" i="1"/>
  <c r="I67" i="1"/>
  <c r="F67" i="1"/>
  <c r="I66" i="1"/>
  <c r="F66" i="1"/>
  <c r="L65" i="1"/>
  <c r="I65" i="1"/>
  <c r="L64" i="1"/>
  <c r="I64" i="1"/>
  <c r="L63" i="1"/>
  <c r="I63" i="1"/>
  <c r="F63" i="1"/>
  <c r="L62" i="1"/>
  <c r="I62" i="1"/>
  <c r="L61" i="1"/>
  <c r="I61" i="1"/>
  <c r="F61" i="1"/>
  <c r="L60" i="1"/>
  <c r="I60" i="1"/>
  <c r="F60" i="1"/>
  <c r="K58" i="1"/>
  <c r="K57" i="1" s="1"/>
  <c r="J58" i="1"/>
  <c r="H58" i="1"/>
  <c r="G58" i="1"/>
  <c r="G57" i="1" s="1"/>
  <c r="F58" i="1"/>
  <c r="E58" i="1"/>
  <c r="D58" i="1"/>
  <c r="C58" i="1"/>
  <c r="C57" i="1" s="1"/>
  <c r="O57" i="1"/>
  <c r="N57" i="1"/>
  <c r="M57" i="1"/>
  <c r="J57" i="1"/>
  <c r="H57" i="1"/>
  <c r="I57" i="1" s="1"/>
  <c r="E57" i="1"/>
  <c r="D57" i="1"/>
  <c r="F57" i="1" s="1"/>
  <c r="I56" i="1"/>
  <c r="F56" i="1"/>
  <c r="N55" i="1"/>
  <c r="M55" i="1"/>
  <c r="K55" i="1"/>
  <c r="J55" i="1"/>
  <c r="I55" i="1"/>
  <c r="H55" i="1"/>
  <c r="G55" i="1"/>
  <c r="E55" i="1"/>
  <c r="F55" i="1" s="1"/>
  <c r="D55" i="1"/>
  <c r="C55" i="1"/>
  <c r="I54" i="1"/>
  <c r="F54" i="1"/>
  <c r="I53" i="1"/>
  <c r="F53" i="1"/>
  <c r="I52" i="1"/>
  <c r="F52" i="1"/>
  <c r="N51" i="1"/>
  <c r="M51" i="1"/>
  <c r="K51" i="1"/>
  <c r="J51" i="1"/>
  <c r="I51" i="1"/>
  <c r="H51" i="1"/>
  <c r="G51" i="1"/>
  <c r="F51" i="1"/>
  <c r="E51" i="1"/>
  <c r="D51" i="1"/>
  <c r="C51" i="1"/>
  <c r="F50" i="1"/>
  <c r="F49" i="1"/>
  <c r="I48" i="1"/>
  <c r="F48" i="1"/>
  <c r="I47" i="1"/>
  <c r="F47" i="1"/>
  <c r="I46" i="1"/>
  <c r="F46" i="1"/>
  <c r="I45" i="1"/>
  <c r="F45" i="1"/>
  <c r="I43" i="1"/>
  <c r="I42" i="1"/>
  <c r="F42" i="1"/>
  <c r="L41" i="1"/>
  <c r="I41" i="1"/>
  <c r="F41" i="1"/>
  <c r="L40" i="1"/>
  <c r="I40" i="1"/>
  <c r="F40" i="1"/>
  <c r="N39" i="1"/>
  <c r="M39" i="1"/>
  <c r="K39" i="1"/>
  <c r="L39" i="1" s="1"/>
  <c r="J39" i="1"/>
  <c r="I39" i="1"/>
  <c r="H39" i="1"/>
  <c r="G39" i="1"/>
  <c r="E39" i="1"/>
  <c r="F39" i="1" s="1"/>
  <c r="D39" i="1"/>
  <c r="C39" i="1"/>
  <c r="I38" i="1"/>
  <c r="F38" i="1"/>
  <c r="F37" i="1"/>
  <c r="I36" i="1"/>
  <c r="F36" i="1"/>
  <c r="C36" i="1"/>
  <c r="F35" i="1"/>
  <c r="E35" i="1"/>
  <c r="H35" i="1" s="1"/>
  <c r="C35" i="1"/>
  <c r="G35" i="1" s="1"/>
  <c r="H34" i="1"/>
  <c r="F34" i="1"/>
  <c r="H33" i="1"/>
  <c r="G33" i="1"/>
  <c r="I33" i="1" s="1"/>
  <c r="F33" i="1"/>
  <c r="G32" i="1"/>
  <c r="I32" i="1" s="1"/>
  <c r="F32" i="1"/>
  <c r="G31" i="1"/>
  <c r="I31" i="1" s="1"/>
  <c r="F31" i="1"/>
  <c r="I30" i="1"/>
  <c r="H30" i="1"/>
  <c r="G30" i="1"/>
  <c r="F30" i="1"/>
  <c r="I29" i="1"/>
  <c r="G29" i="1"/>
  <c r="F29" i="1"/>
  <c r="G28" i="1"/>
  <c r="I28" i="1" s="1"/>
  <c r="F28" i="1"/>
  <c r="H27" i="1"/>
  <c r="G27" i="1"/>
  <c r="I27" i="1" s="1"/>
  <c r="F27" i="1"/>
  <c r="G26" i="1"/>
  <c r="I26" i="1" s="1"/>
  <c r="F26" i="1"/>
  <c r="I25" i="1"/>
  <c r="F25" i="1"/>
  <c r="G24" i="1"/>
  <c r="I24" i="1" s="1"/>
  <c r="F24" i="1"/>
  <c r="G23" i="1"/>
  <c r="I23" i="1" s="1"/>
  <c r="F23" i="1"/>
  <c r="I22" i="1"/>
  <c r="I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F17" i="1"/>
  <c r="G16" i="1"/>
  <c r="I16" i="1" s="1"/>
  <c r="F16" i="1"/>
  <c r="H15" i="1"/>
  <c r="G15" i="1"/>
  <c r="I15" i="1" s="1"/>
  <c r="F15" i="1"/>
  <c r="G14" i="1"/>
  <c r="I14" i="1" s="1"/>
  <c r="F14" i="1"/>
  <c r="F13" i="1"/>
  <c r="C13" i="1"/>
  <c r="G13" i="1" s="1"/>
  <c r="N12" i="1"/>
  <c r="N11" i="1" s="1"/>
  <c r="O11" i="1" s="1"/>
  <c r="M12" i="1"/>
  <c r="K12" i="1"/>
  <c r="J12" i="1"/>
  <c r="E12" i="1"/>
  <c r="E11" i="1" s="1"/>
  <c r="D12" i="1"/>
  <c r="D11" i="1" s="1"/>
  <c r="M11" i="1"/>
  <c r="J11" i="1"/>
  <c r="F11" i="1" l="1"/>
  <c r="G12" i="1"/>
  <c r="G11" i="1" s="1"/>
  <c r="I13" i="1"/>
  <c r="L57" i="1"/>
  <c r="K11" i="1"/>
  <c r="L11" i="1" s="1"/>
  <c r="H12" i="1"/>
  <c r="I35" i="1"/>
  <c r="F12" i="1"/>
  <c r="I34" i="1"/>
  <c r="L58" i="1"/>
  <c r="I73" i="1"/>
  <c r="H112" i="1"/>
  <c r="I112" i="1" s="1"/>
  <c r="I115" i="1"/>
  <c r="C12" i="1"/>
  <c r="C11" i="1" s="1"/>
  <c r="I58" i="1"/>
  <c r="H11" i="1" l="1"/>
  <c r="I11" i="1" s="1"/>
  <c r="I12" i="1"/>
</calcChain>
</file>

<file path=xl/sharedStrings.xml><?xml version="1.0" encoding="utf-8"?>
<sst xmlns="http://schemas.openxmlformats.org/spreadsheetml/2006/main" count="251" uniqueCount="241">
  <si>
    <r>
      <rPr>
        <b/>
        <sz val="12"/>
        <rFont val="Times New Roman"/>
        <family val="1"/>
        <charset val="1"/>
      </rPr>
      <t xml:space="preserve">  </t>
    </r>
    <r>
      <rPr>
        <b/>
        <sz val="14"/>
        <rFont val="Times New Roman"/>
        <family val="1"/>
        <charset val="1"/>
      </rPr>
      <t>Отчет о реализации мероприятий государственных программ Российской Федерации</t>
    </r>
  </si>
  <si>
    <t>Брянская область</t>
  </si>
  <si>
    <t>Январь-март 2024 года</t>
  </si>
  <si>
    <t>наименование субъекта РФ</t>
  </si>
  <si>
    <t>отчетный период
(нарастающим итогом)</t>
  </si>
  <si>
    <t>тыс. рублей</t>
  </si>
  <si>
    <t>№</t>
  </si>
  <si>
    <t>Наименование мероприятия, 
на реализацию которого предоставляются средства федерального бюджета</t>
  </si>
  <si>
    <t>Финансирование мероприятия по источникам финансирования:</t>
  </si>
  <si>
    <t>Федеральный бюджет</t>
  </si>
  <si>
    <t xml:space="preserve">Областной бюджет </t>
  </si>
  <si>
    <t>Бюджеты МО</t>
  </si>
  <si>
    <t>Прочие источники</t>
  </si>
  <si>
    <t>Фактически предусмотрено 
на текущий год</t>
  </si>
  <si>
    <t>Профинан-сировано (поступило средств из ФБ)</t>
  </si>
  <si>
    <t>Фактический расход</t>
  </si>
  <si>
    <t>%
от профи-нанси-ровано</t>
  </si>
  <si>
    <t xml:space="preserve">Фактически предусмотрено 
на текущий год </t>
  </si>
  <si>
    <t>%</t>
  </si>
  <si>
    <t>Общая сумма</t>
  </si>
  <si>
    <t>ГОСУДАРСТВЕННАЯ ПРОГРАММА РОССИЙСКОЙ ФЕДЕРАЦИИ "РАЗВИТИЕ ЗДРАВООХРАНЕНИЯ"</t>
  </si>
  <si>
    <t>1.1</t>
  </si>
  <si>
    <t>Региональный проект "Борьба с сердечно-сосудистыми заболеваниями (Брянская область)" (Субсидии на оснащение оборудованием региональных сосудистых центров и первичных сосудистых отделений)</t>
  </si>
  <si>
    <t>1.2</t>
  </si>
  <si>
    <t>Региональный проект "Борьба с сердечно-сосудистыми заболеваниями (Брянская область)" (Субсидии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наблюдении)</t>
  </si>
  <si>
    <t>1.3</t>
  </si>
  <si>
    <t>Региональный проект "Борьба с онкологическими заболеваниями (Брянская область)" (Субсидии на переоснащение медицинских организаций, оказывающих медицинскую помощь больным с онкологическими заболеваниями)</t>
  </si>
  <si>
    <t>1.4</t>
  </si>
  <si>
    <t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 (Брянская область)" (Субсидии на реализацию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(ЕГИСЗ)")</t>
  </si>
  <si>
    <t>1.5</t>
  </si>
  <si>
    <t>Региональный проект «Модернизация первичного звена здравоохранения (Брянская область)» (Субсидия на реализацию региональных проектов модернизации первичного звена здравоохранения): капитальные вложения</t>
  </si>
  <si>
    <t>1.6</t>
  </si>
  <si>
    <t>Региональный проект «Модернизация первичного звена здравоохранения (Брянская область)» (Субсидии на реализацию региональных проектов модернизации первичного звена здравоохранения (Приобретено оборудование в медицинские организации, оказывающие первичную медико-санитарную помощь, а также в медицинские организации, расположенные в сельской местности, поселках городского типа и малых городах с численностью населения до 50 тыс. человек))</t>
  </si>
  <si>
    <t>1.7</t>
  </si>
  <si>
    <t>Региональный проект «Модернизация первичного звена здравоохранения (Брянская область)» (Субсидии на реализацию региональных проектов модернизации первичного звена здравоохранения (Приобретен автомобильный транспорт в медицинские организации, оказывающие первичную медико-санитарную помощь, а также в медицинские организации, расположенные в сельской местности, поселках городского типа и малых городах с численностью населения до 50 тыс. человек для доставки пациентов в медицинские организации,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районов)</t>
  </si>
  <si>
    <t>1.8</t>
  </si>
  <si>
    <t>Региональный проект «Модернизация первичного звена здравоохранения (Брянская область)» (Субсидии на реализацию региональных проектов модернизации первичного звена здравоохранения (Осуществлен капитальный ремонт зданий медицинских организаций и их обособленных структурных подразделений, расположенных в том числе в сельской местности, рабочих поселках, поселках городского типа и малых городах с численностью населения до 50 тыс. человек)</t>
  </si>
  <si>
    <t>1.9</t>
  </si>
  <si>
    <t>Региональный проект «Старшее поколение (Брянская область)» (Иные межбюджетные трансферты на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обслуживания)</t>
  </si>
  <si>
    <t>1.10</t>
  </si>
  <si>
    <t>Региональный проект "Формирование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здоровья)" (Субсидия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движений)</t>
  </si>
  <si>
    <t>1.11</t>
  </si>
  <si>
    <t>Субсидии в целях софинансирования расходных обязательств субъектов Российской Федерации, возникающих при реализации мероприятий по обеспечению детей с сахарным диабетом 1 типа в возрасте от 2-х до 4-х лет системами непрерывного мониторинга глюкозы</t>
  </si>
  <si>
    <t>1.12</t>
  </si>
  <si>
    <t>Субсидии в целях софинансирования расходных обязательств субъектов Российской Федерации, возникающих при реализации мероприятий по обеспечению детей с сахарным диабетом 1 типа в возрасте от 4-х до 17-ти лет системами непрерывного мониторинга глюкозы</t>
  </si>
  <si>
    <t>1.13</t>
  </si>
  <si>
    <t>Субсидии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 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</si>
  <si>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1.14</t>
  </si>
  <si>
    <t>Субсидии в целях развития паллиативной медицинской помощи (Пациенты, нуждающиеся в паллиативной медицинской помощи, для купирования тяжелых симптомов заболевания, в том числе для обезболивания, обеспечены лекарственными препаратами, содержащими наркотические средства и психотропные вещества)</t>
  </si>
  <si>
    <t>1.15</t>
  </si>
  <si>
    <t>Субсидии в целях развития паллиативной медицинской помощи (Пациенты, нуждающиеся в паллиативной медицинской помощи, обеспечены медицинскими изделиями, предназначенными для поддержания функций органов и систем организма человека, для использования на дому)</t>
  </si>
  <si>
    <t>1.16</t>
  </si>
  <si>
    <t>Субсидии в целях развития паллиативной медицинской помощи (Приобретены автомобили в соответствии со стандартом оснащения отделения выездной патронажной паллиативной медицинской помощи взрослым и легковые автомашины в соответствии со стандартом оснащения отделения выездной патронажной паллиативной медицинской помощи детям, предусмотренными положением об организации оказания паллиативной медицинской помощи)</t>
  </si>
  <si>
    <t>1.17</t>
  </si>
  <si>
    <t>Субсидии в целях развития паллиативной медицинской помощи (Дооснащены (переоснащены, оснащены) структурные подразделения медицинских организаций, подведомственных исполнительным органам субъектов Российской Федерации, оказывающих специализированную паллиативную медицинскую помощь, и (или) медицинских организаций, подведомственных исполнительным органам субъектов Российской Федерации, оказывающих специализированную паллиативную медицинскую помощь, в соответствии со стандартами оснащения, предусмотренными положением об организации паллиативной медицинской помощи, указанным в части 5 статьи 36 Федерального закона "Об основах охраны здоровья граждан в Российской Федерации")</t>
  </si>
  <si>
    <t>1.18</t>
  </si>
  <si>
    <t>Субсидии на реализацию мероприятий по предупреждению и борьбе с социально значимыми инфекционными заболеваниями (охват медицинским освидетельствованием на ВИЧ-инфекцию населения субъекта Российской Федерации)</t>
  </si>
  <si>
    <t>1.19</t>
  </si>
  <si>
    <t>Субсидии на реализацию мероприятий по предупреждению и борьбе с социально значимыми инфекционными заболеваниями (охват населения профилактическими осмотрами на туберкулез)</t>
  </si>
  <si>
    <t>1.20</t>
  </si>
  <si>
    <t>Субсидии на реализацию мероприятий по предупреждению и борьбе с социально значимыми инфекционными заболеваниями (уровень информированности населения в возрасте 18-49 лет по вопросам ВИЧ-инфекции)</t>
  </si>
  <si>
    <t>1.21</t>
  </si>
  <si>
    <t>Субсидии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</si>
  <si>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1.22</t>
  </si>
  <si>
    <t>Субсидии в целях софинансирования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</si>
  <si>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1.23</t>
  </si>
  <si>
    <t>Субсидии на 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</si>
  <si>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1.24</t>
  </si>
  <si>
    <t>Иные межбюджетные трансферты на реализацию отдельных полномочий в области лекарственного обеспечения</t>
  </si>
  <si>
    <t>1.25</t>
  </si>
  <si>
    <t>Иные межбюджетные трансферты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</si>
  <si>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1.26</t>
  </si>
  <si>
    <t>Иные межбюджетные трансферты в целях софинансирования в полном объеме расходных обязательств субъектов Российской Федерации, возникающих при оказании специализированной медицинской помощи военнослужащим Вооруженных Сил Российской Федерации медицинскими организациями, подведомственными исполнительным органам субъектов Российской Федерации, в период проведения специальной военной операции</t>
  </si>
  <si>
    <t xml:space="preserve">ГОСУДАРСТВЕННАЯ ПРОГРАММА РОССИЙСКОЙ ФЕДЕРАЦИИ "РАЗВИТИЕ ОБРАЗОВАНИЯ" </t>
  </si>
  <si>
    <t>2.1</t>
  </si>
  <si>
    <t>Региональный проект "Современная школа (Брянская область)" (Субсидия на реализацию мероприятий по содействию созданию в субъектах Российской Федерации новых мест в общеобразовательных организациях)</t>
  </si>
  <si>
    <t>2.2</t>
  </si>
  <si>
    <t>Региональный проект "Современная школа (Брянская область)" (Субсидия на модернизацию инфраструктуры общего образования в отдельных субъектах Российской Федерации)</t>
  </si>
  <si>
    <t>2.3</t>
  </si>
  <si>
    <t>Региональный проект "Современная школа (Брянская область)" (Субсидии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программам)</t>
  </si>
  <si>
    <t>2.4</t>
  </si>
  <si>
    <t>Региональный проект "Современная школа (Брянская область)" (Единовременные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человек)</t>
  </si>
  <si>
    <t>2.5</t>
  </si>
  <si>
    <t>Региональный проект "Успех каждого ребенка (Брянская область)" (Субсидии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организациях)</t>
  </si>
  <si>
    <t>2.6</t>
  </si>
  <si>
    <t>Региональный проект "Цифровая образовательная среда (Брянская область)" (Обновление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обучающихся)</t>
  </si>
  <si>
    <t>2.7</t>
  </si>
  <si>
    <t>Региональный проект "Создание условий для обучения, отдыха и оздоровления детей и молодежи" (Субсидии на реализацию мероприятий по модернизации школьных систем образования)</t>
  </si>
  <si>
    <t>2.8</t>
  </si>
  <si>
    <t>Региональный проект "Патриотическое воспитание граждан Российской Федерации (Брянская область)" (Субсидии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</si>
  <si>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2.9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</si>
  <si>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</si>
  <si>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2.10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</si>
  <si>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</si>
  <si>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2.11</t>
  </si>
  <si>
    <t>Иные межбюджетные трансферты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</si>
  <si>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ГОСУДАРСТВЕННАЯ ПРОГРАММА РОССИЙСКОЙ ФЕДЕРАЦИИ "СОЦИАЛЬНАЯ ПОДДЕРЖКА ГРАЖДАН"</t>
  </si>
  <si>
    <t>3.1</t>
  </si>
  <si>
    <t>Региональный проект "Финансовая поддержка семей при рождении детей (Брянская область)" (Субсидия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лет)</t>
  </si>
  <si>
    <t>3.2</t>
  </si>
  <si>
    <t>Региональный проект «Старшее поколение (Брянская область)» (Субсидия на создание системы долговременного ухода за гражданами пожилого возраста и инвалидами)</t>
  </si>
  <si>
    <t>3.3</t>
  </si>
  <si>
    <t xml:space="preserve"> Субсидии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</si>
  <si>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ГОСУДАРСТВЕННАЯ ПРОГРАММА РОССИЙСКОЙ ФЕДЕРАЦИИ "ОБЕСПЕЧЕНИЕ ОБЩЕСТВЕННОГО ПОРЯДКА И ПРОТИВОДЕЙСТВИЕ ПРЕСТУПНОСТИ"</t>
  </si>
  <si>
    <t>4.1</t>
  </si>
  <si>
    <t xml:space="preserve"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</t>
  </si>
  <si>
    <t>ГОСУДАРСТВЕННАЯ ПРОГРАММА РОССИЙСКОЙ ФЕДЕРАЦИИ "ОБЕСПЕЧЕНИЕ ДОСТУПНЫМ И КОМФОРТНЫМ ЖИЛЬЕМ И КОММУНАЛЬНЫМИ УСЛУГАМИ ГРАЖДАН РОССИЙСКОЙ ФЕДЕРАЦИИ"</t>
  </si>
  <si>
    <t>5.1</t>
  </si>
  <si>
    <t>Региональный проект «Жилье (Брянская область)» (Субсидия на стимулирование программ развития жилищного строительства субъектов Российской Федерации (развитие и совершенствование сети автомобильных дорог общего пользования местного значения))</t>
  </si>
  <si>
    <t>в том числе:</t>
  </si>
  <si>
    <t>бюджетная роспись расходов департамента (в рамках соглашения)</t>
  </si>
  <si>
    <t>кредит</t>
  </si>
  <si>
    <t>5.2</t>
  </si>
  <si>
    <t>Региональный проект "Обеспечение устойчивого сокращения непригодного для проживания жилищного фонда (Брянская область)" (Субсидии на обеспечение устойчивого сокращения непригодного для проживания жилищного фонда)</t>
  </si>
  <si>
    <t>5.3</t>
  </si>
  <si>
    <t>Региональный проект "Чистая вода (Брянская область)" (Субсидии на строительство и реконструкцию (модернизацию) объектов питьевого водоснабжения)</t>
  </si>
  <si>
    <t>5.4</t>
  </si>
  <si>
    <t>Региональный проект "Формирование комфортной городской среды (Брянская область)" (Субсидии на реализацию программ формирования современной городской среды)</t>
  </si>
  <si>
    <t>5.5</t>
  </si>
  <si>
    <t>Региональный проект "Формирование комфортной городской среды (Брянская область)" (Иные межбюджетные трансферты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среды)</t>
  </si>
  <si>
    <t>5.6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</si>
  <si>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</si>
  <si>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5.7</t>
  </si>
  <si>
    <t>Субсидии на реализацию мероприятий по обеспечению жильем молодых семей</t>
  </si>
  <si>
    <t>5.8</t>
  </si>
  <si>
    <t xml:space="preserve">Субсидии  на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</si>
  <si>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ГОСУДАРСТВЕННАЯ ПРОГРАММА РОССИЙСКОЙ ФЕДЕРАЦИИ "ОБЕСПЕЧЕНИЕ ОБОРОНОСПОСОБНОСТИ СТРАНЫ" </t>
  </si>
  <si>
    <t>6.1</t>
  </si>
  <si>
    <t>Субсидии на реализацию федеральной целевой программы "Увековечение памяти погибших при защите Отечества на 2019 - 2024 годы"</t>
  </si>
  <si>
    <t xml:space="preserve">ГОСУДАРСТВЕННАЯ ПРОГРАММА РОССИЙСКОЙ ФЕДЕРАЦИИ "РАЗВИТИЕ КУЛЬТУРЫ" </t>
  </si>
  <si>
    <t>7.1</t>
  </si>
  <si>
    <t xml:space="preserve"> Региональный проект "Цифровая культура (Брянская область)" (Субсидии на создание виртуальных концертных залов)</t>
  </si>
  <si>
    <t>7.2</t>
  </si>
  <si>
    <t>Региональный проект «Культурная среда (Брянская область)» (Субсидия на государственную поддержку отрасли культуры)</t>
  </si>
  <si>
    <t>7.3</t>
  </si>
  <si>
    <t xml:space="preserve"> Региональный проект «Культурная среда (Брянская область)» (Субсидии на развитие сети учреждений культурно-досугового типа)</t>
  </si>
  <si>
    <t>7.4</t>
  </si>
  <si>
    <t>Региональный проект «Культурная среда (Брянская область)» (Субсидии на развитие сети учреждений культурно-досугового типа): капитальные вложения</t>
  </si>
  <si>
    <t>7.5</t>
  </si>
  <si>
    <t>Региональный проект «Культурная среда (Брянская область)» (Субсидии на оснащение региональных и муниципальных театров)</t>
  </si>
  <si>
    <t>7.6</t>
  </si>
  <si>
    <t>Региональный проект «Культурная среда (Брянская область)» (Субсидии на техническое оснащение  муниципальных и региональных музеев)</t>
  </si>
  <si>
    <t>7.7</t>
  </si>
  <si>
    <t>Региональный проект «Культурная среда (Брянская область)» (Субсидии на создание модельных муниципальных библиотек)</t>
  </si>
  <si>
    <t>7.8</t>
  </si>
  <si>
    <t>Региональный проект «Культурная среда (Брянская область)» (Субсидии на реновацию региональных учреждений культуры)</t>
  </si>
  <si>
    <t>7.9</t>
  </si>
  <si>
    <t>Региональный проект «Культурная среда (Брянская область)»  (Субсидии на реконструкцию и капитальный ремонт  региональных и муниципальных музеев)</t>
  </si>
  <si>
    <t>7.10</t>
  </si>
  <si>
    <t>Региональный проект «Творческие люди (Брянская область)» (Субсидия на государственную поддержку отрасли культуры)</t>
  </si>
  <si>
    <t>7.11</t>
  </si>
  <si>
    <t xml:space="preserve">Субсидия на обеспечение развития и укрепление материально-технической базы домов культуры в населенных пунктах с числом жителей до 50 тысяч человек в рамках реализации мероприятий государственной программы РФ "Развитие  культуры" </t>
  </si>
  <si>
    <t>7.12</t>
  </si>
  <si>
    <t xml:space="preserve">Субсидия на поддержку творческой деятельности и техническое оснащение детских и кукольных театров в рамках реализации мероприятий государственной программы РФ "Развитие культуры" </t>
  </si>
  <si>
    <t>7.13</t>
  </si>
  <si>
    <t xml:space="preserve">Субсидия на государственную поддержку отрасли культуры в рамках реализации мероприятий государственной программы РФ "Развитие  культуры"(комплектование библиотечных фондов муниципальных и государственных библиотек) </t>
  </si>
  <si>
    <t xml:space="preserve">ГОСУДАРСТВЕННАЯ ПРОГРАММА РОССИЙСКОЙ ФЕДЕРАЦИИ "РАЗВИТИЕ ТУРИЗМА" </t>
  </si>
  <si>
    <t>8.1</t>
  </si>
  <si>
    <t>Региональный проект «Развитие туристической инфраструктуры (Брянская область)» (Единая субсидия на достижение показателей государственной программы Российской Федерации "Развитие туризма")</t>
  </si>
  <si>
    <t>9.</t>
  </si>
  <si>
    <t>ГОСУДАРСТВЕННАЯ ПРОГРАММА РОССИЙСКОЙ ФЕДЕРАЦИИ "РАЗВИТИЕ ФИЗИЧЕСКОЙ КУЛЬТУРЫ И СПОРТА"</t>
  </si>
  <si>
    <t>9.1</t>
  </si>
  <si>
    <t>Региональный проект "Спорт-норма жизни (Брянская область)" (Субсидии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состояние)</t>
  </si>
  <si>
    <t>9.2</t>
  </si>
  <si>
    <t>Региональный проект "Спорт-норма жизни (Брянская область)" (Субсидии на государственную поддержку организаций, входящих в систему спортивной подготовки)</t>
  </si>
  <si>
    <t>10.</t>
  </si>
  <si>
    <t xml:space="preserve">ГОСУДАРСТВЕННАЯ ПРОГРАММА РОССИЙСКОЙ ФЕДЕРАЦИИ "ЭКОНОМИЧЕСКОЕ РАЗВИТИЕ И ИННОВАЦИОННАЯ ЭКОНОМИКА" </t>
  </si>
  <si>
    <t>10.1</t>
  </si>
  <si>
    <t xml:space="preserve">Региональный проект «Создание благоприятных условий для осуществления деятельности самозанятыми гражданами (Брянская область)» (Субсидии на государственную поддержку малого и среднего предпринимательства в субъектах Российской Федерации) </t>
  </si>
  <si>
    <t>10.2</t>
  </si>
  <si>
    <t>Региональный проект «Акселерация субъектов малого и среднего предпринимательства (Брянская область)» (Субсидии на государственную поддержку малого и среднего предпринимательства в субъектах Российской Федерации)</t>
  </si>
  <si>
    <t>10.3</t>
  </si>
  <si>
    <t>Региональный проект «Создание условий для легкого старта и комфортного ведения бизнеса (Брянская область)» (Субсидии на государственную поддержку малого и среднего предпринимательства в субъектах Российской Федерации)</t>
  </si>
  <si>
    <t>10.4</t>
  </si>
  <si>
    <t>Региональный проект «Адресная поддержка повышения производительности труда на предприятиях (Брянская область)» (Субсидии на государственную поддержку субъектов Российской Федерации в целях достижения результатов национального проекта "Производительность труда" (Реализованы проекты по повышению производительности труда на предприятиях-участниках национального проекта по направлению "Бережливое производство" с помощью созданной региональной инфраструктуры обеспечения повышения производительности труда)</t>
  </si>
  <si>
    <t>11.</t>
  </si>
  <si>
    <t>ГОСУДАРСТВЕННАЯ ПРОГРАММА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ПРОДОВОЛЬСТВИЯ"</t>
  </si>
  <si>
    <t>11.1</t>
  </si>
  <si>
    <t>Региональный проект «Акселерация субъектов малого и среднего предпринимательства (Брянская область)» (Субсидии на создание системы поддержки фермеров и развитие сельской кооперации)</t>
  </si>
  <si>
    <t>11.2</t>
  </si>
  <si>
    <t>Региональный проект «Стимулирование инвестиционной деятельности в агропромышленном комплексе» (Субсидии на возмещение части затрат на уплату процентов по инвестиционным кредитам (займам) в агропромышленном комплексе)</t>
  </si>
  <si>
    <t>11.3</t>
  </si>
  <si>
    <t>Региональный проект "Развитие отраслей и техническая модернизация агропромышленного комплекса" (Субсидии на поддержку приоритетных направлений агропромышленного комплекса и развитие малых форм хозяйствования)</t>
  </si>
  <si>
    <t>11.4</t>
  </si>
  <si>
    <t>Региональный проект "Развитие отраслей и техническая модернизация агропромышленного комплекса" (Субсидии на финансовое обеспечение (возмещение) производителям зерновых культур части затрат на производство и реализацию зерновых культур)</t>
  </si>
  <si>
    <t>11.5</t>
  </si>
  <si>
    <t>Региональный проект "Развитие отраслей овощеводства и картофелеводства" (Субсидии на стимулирование увеличения производства картофеля и овощей)</t>
  </si>
  <si>
    <t>11.6</t>
  </si>
  <si>
    <t>Региональный проект "Развитие сельского туризма" (Субсидии на развитие сельского туризма)</t>
  </si>
  <si>
    <t>12.</t>
  </si>
  <si>
    <t xml:space="preserve">ГОСУДАРСТВЕННАЯ ПРОГРАММА ЭФФЕКТИВНОГО ВОВЛЕЧЕНИЯ В ОБОРОТ ЗЕМЕЛЬ СЕЛЬСКОХОЗЯЙСТВЕННОГО НАЗНАЧЕНИЯ И РАЗВИТИЯ МЕЛИОРАТИВНОГО КОМПЛЕКСА РОССИЙСКОЙ ФЕДЕРАЦИИ   </t>
  </si>
  <si>
    <t>12.1</t>
  </si>
  <si>
    <t>Региональный проект "Вовлечение в оборот и комплексная мелиорация земель сельскохозяйственного назначения" (Субсидии на проведение гидромелиоративных, культуротехнических, агролесомелиоративных и фитомелиоративных мероприятий, а также мероприятий в области известкования кислых почв на пашне)</t>
  </si>
  <si>
    <t>12.2</t>
  </si>
  <si>
    <t>Региональный проект "Вовлечение в оборот и комплексная мелиорация земель сельскохозяйственного назначения" (Субсидии на подготовку проектов межевания земельных участков и на проведение кадастровых работ)</t>
  </si>
  <si>
    <t>ГОСУДАРСТВЕННАЯ ПРОГРАММА РОССИЙСКОЙ ФЕДЕРАЦИИ  "КОМПЛЕКСНОЕ РАЗВИТИЕ СЕЛЬСКИХ ТЕРРИТОРИЙ"</t>
  </si>
  <si>
    <t>13.1</t>
  </si>
  <si>
    <t>Региональный проект «Развитие жилищного строительства на сельских территориях и повышение уровня благоустройства домовладений» (Субсидии на обеспечение комплексного развития сельских территорий (Малоэтажный жилой комплекс в н.п. Журиничи Брянского района Брянской области))</t>
  </si>
  <si>
    <t>13.2</t>
  </si>
  <si>
    <t>Региональный проект «Развитие жилищного строительства на сельских территориях и повышение уровня благоустройства домовладений» (Субсидии на обеспечение комплексного развития сельских территорий (Предоставление социальных выплат на строительство (приобретение) жилья гражданам, проживающим на сельских территориях, на улучшение жилищных условий))</t>
  </si>
  <si>
    <t>13.3</t>
  </si>
  <si>
    <t>Региональный проект «Содействие занятости сельского населения» (Субсидии на обеспечение комплексного развития сельских территорий (Субсидии на оплату производственной практики и обучения)</t>
  </si>
  <si>
    <t>13.4</t>
  </si>
  <si>
    <t>Региональный проект «Благоустройство сельских территорий» (Субсидии на обеспечение комплексного развития сельских территорий (Субсидии на реализацию мероприятий по благоустройству сельских территорий))</t>
  </si>
  <si>
    <t>13.5</t>
  </si>
  <si>
    <t>Региональный проект «Современный облик сельских территорий» (Субсидии на обеспечение комплексного развития сельских территорий (Реализация проетов комплексного развития сельских территорий (агломераций))</t>
  </si>
  <si>
    <t>13.6</t>
  </si>
  <si>
    <t>Региональный проект «Развитие транспортной инфраструктуры на сельских территориях» (Субсидии на развитие транспортной инфраструктуры на сельских территориях)</t>
  </si>
  <si>
    <t>ГОСУДАРСТВЕННАЯ ПРОГРАММА РОССИЙСКОЙ ФЕДЕРАЦИИ "РАЗВИТИЕ ТРАНСПОРТНОЙ СИСТЕМЫ"</t>
  </si>
  <si>
    <t>14.1</t>
  </si>
  <si>
    <t>Региональный проект "Региональная и местная дорожная сеть (Брянская область)" (Субсидия на приведение в нормативное состояние автомобильных дорог и искусственных дорожных сооружений)</t>
  </si>
  <si>
    <t>14.2</t>
  </si>
  <si>
    <t>Региональный проект "Общесистемные меры развития дорожного хозяйства (Брянская область)" (Межбюджетные трансферты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человек)</t>
  </si>
  <si>
    <t>ГОСУДАРСТВЕННАЯ ПРОГРАММА РОССИЙСКОЙ ФЕДЕРАЦИИ "СОДЕЙСТВИЕ ЗАНЯТОСТИ НАСЕЛЕНИЯ"</t>
  </si>
  <si>
    <t>15.1</t>
  </si>
  <si>
    <t>Региональный проект «Содействие занятости (Брянская область)» (Иные межбюджетные трансферты на организацию профессионального обучения и дополнительного профессионального образования работников промышленных предприятий)</t>
  </si>
  <si>
    <t>15.2</t>
  </si>
  <si>
    <t>Региональный проект "Содействие занятости (Брянская область)" (Иные межбюджетные трансферты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работ)</t>
  </si>
  <si>
    <t xml:space="preserve">ГОСУДАРСТВЕННАЯ ПРОГРАММА РОССИЙСКОЙ ФЕДЕРАЦИИ "РАЗВИТИЕ ЛЕСНОГО ХОЗЯЙСТВА" </t>
  </si>
  <si>
    <t>16.1</t>
  </si>
  <si>
    <t>Региональный проект «Сохранение лесов (Брянская область)»  (Субвенция на увеличение площади лесовосстановления)</t>
  </si>
  <si>
    <t>16.2</t>
  </si>
  <si>
    <t>Региональный проект «Сохранение лесов (Брянская область)»  (Субвенция на оснащение специализированных учреждений органов государственной влсти субъектов РФ лесопожарной техникой и оборудованием для проведения комплекса мероприятий по охране лесов от пожаров)</t>
  </si>
  <si>
    <t>ГОСУДАРСТВЕННАЯ ПРОГРАММА РОССИЙСКОЙ ФЕДЕРАЦИИ "ДОСТУПНАЯ СРЕДА"</t>
  </si>
  <si>
    <t>17.1</t>
  </si>
  <si>
    <t>Субсидии на реализацию мероприятий субъектов Российской Федерации в сфере реабилитации и абилитации инвалидов (по департаменту социальной политики и занятости населения Брянской области-по соц.политике)</t>
  </si>
  <si>
    <t>17.2</t>
  </si>
  <si>
    <t>Субсидии на реализацию мероприятий субъектов Российской Федерации в сфере реабилитации и абилитации инвалидов (по департаменту социальной политики и занятости населения Брянской области-по занятости)</t>
  </si>
  <si>
    <t>17.3</t>
  </si>
  <si>
    <t>Субсидии на реализацию мероприятий субъектов Российской Федерации в сфере реабилитации и абилитации инвалидов (по департаменту образования и науки Брянской области)</t>
  </si>
  <si>
    <t>17.4</t>
  </si>
  <si>
    <t>Субсидии на реализацию мероприятий субъектов Российской Федерации в сфере реабилитации и абилитации инвалидов (по департаменту здравоохранения Брянской области)</t>
  </si>
  <si>
    <t>17.5</t>
  </si>
  <si>
    <t xml:space="preserve"> Субсидии на реализацию мероприятий субъектов Российской Федерации в сфере реабилитации и абилитации инвалидов (по департаменту физической культуры и спорта Брянской области)</t>
  </si>
  <si>
    <t>ГОСУДАРСТВЕННАЯ ПРОГРАММА РОССИЙСКОЙ ФЕДЕРАЦИИ "РАЗВИТИЕ ЭНЕРГЕТИКИ"</t>
  </si>
  <si>
    <t>18.1</t>
  </si>
  <si>
    <t xml:space="preserve">Субсидии в целях софинансирования расходных обязательств субъектов Российской Федерации, возникающих при поддержке переоборудования существующей автомобильной техники, включая общественный транспорт и коммунальную технику, для использования природного газа в качестве топлива </t>
  </si>
  <si>
    <t>18.2</t>
  </si>
  <si>
    <t>Субсидии в целях
софинансирования расходных обязательств субъектов Российской Федерации,
возникающих при развитии зарядной инфраструктуры для электромобилей</t>
  </si>
  <si>
    <t>Директор департамента экономического развития Брянской области</t>
  </si>
  <si>
    <t>М.А. Ерохин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</si>
</sst>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>
    <font>
      <sz val="14"/>
      <name val="Times New Roman"/>
      <charset val="204"/>
    </font>
    <font>
      <sz val="10"/>
      <color rgb="FF000000"/>
      <name val="Arial Cyr"/>
      <charset val="1"/>
    </font>
    <font>
      <b/>
      <sz val="10"/>
      <color rgb="FF000000"/>
      <name val="Arial Cyr"/>
      <charset val="1"/>
    </font>
    <font>
      <u/>
      <sz val="10"/>
      <color rgb="FF0000FF"/>
      <name val="Arial Cyr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1"/>
    </font>
    <font>
      <i/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i/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4"/>
      <name val="Times New Roman"/>
      <family val="1"/>
      <charset val="1"/>
    </font>
    <font>
      <b/>
      <i/>
      <sz val="12"/>
      <name val="Times New Roman"/>
      <family val="1"/>
      <charset val="1"/>
    </font>
    <font>
      <sz val="12"/>
      <name val="Times New Roman"/>
      <family val="1"/>
      <charset val="1"/>
    </font>
    <font>
      <u/>
      <sz val="12"/>
      <name val="Times New Roman"/>
      <family val="1"/>
      <charset val="1"/>
    </font>
    <font>
      <i/>
      <sz val="12"/>
      <name val="Times New Roman"/>
      <family val="1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9211E"/>
      <name val="Times New Roman"/>
      <family val="1"/>
      <charset val="1"/>
    </font>
    <font>
      <i/>
      <sz val="10"/>
      <name val="Times New Roman"/>
      <family val="1"/>
      <charset val="204"/>
    </font>
    <font>
      <i/>
      <sz val="10"/>
      <color rgb="FFC9211E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D7D7"/>
        <bgColor rgb="FFFFF5CE"/>
      </patternFill>
    </fill>
    <fill>
      <patternFill patternType="solid">
        <fgColor rgb="FFFFF5CE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3">
    <xf numFmtId="0" fontId="0" fillId="0" borderId="0"/>
    <xf numFmtId="1" fontId="1" fillId="0" borderId="1">
      <alignment horizontal="center" vertical="top" shrinkToFit="1"/>
    </xf>
    <xf numFmtId="0" fontId="2" fillId="0" borderId="1">
      <alignment vertical="top"/>
    </xf>
    <xf numFmtId="0" fontId="3" fillId="0" borderId="0" applyBorder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</cellStyleXfs>
  <cellXfs count="74">
    <xf numFmtId="0" fontId="0" fillId="0" borderId="0" xfId="0"/>
    <xf numFmtId="0" fontId="0" fillId="0" borderId="0" xfId="0" applyFont="1" applyBorder="1" applyAlignment="1" applyProtection="1"/>
    <xf numFmtId="0" fontId="24" fillId="0" borderId="0" xfId="0" applyFont="1" applyBorder="1" applyAlignment="1" applyProtection="1">
      <alignment vertical="top" wrapText="1"/>
    </xf>
    <xf numFmtId="0" fontId="10" fillId="0" borderId="4" xfId="0" applyFont="1" applyBorder="1" applyAlignment="1" applyProtection="1">
      <alignment horizontal="center" vertical="top" wrapText="1"/>
    </xf>
    <xf numFmtId="0" fontId="17" fillId="0" borderId="3" xfId="0" applyFont="1" applyBorder="1" applyAlignment="1" applyProtection="1">
      <alignment horizontal="center" vertical="top" wrapText="1"/>
    </xf>
    <xf numFmtId="164" fontId="15" fillId="0" borderId="0" xfId="0" applyNumberFormat="1" applyFont="1" applyBorder="1" applyAlignment="1" applyProtection="1">
      <alignment vertical="top" wrapText="1"/>
    </xf>
    <xf numFmtId="0" fontId="12" fillId="0" borderId="2" xfId="0" applyFont="1" applyBorder="1" applyAlignment="1" applyProtection="1">
      <alignment horizontal="center" vertical="top" wrapText="1"/>
    </xf>
    <xf numFmtId="164" fontId="16" fillId="0" borderId="0" xfId="0" applyNumberFormat="1" applyFont="1" applyBorder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vertical="top"/>
    </xf>
    <xf numFmtId="164" fontId="8" fillId="0" borderId="0" xfId="0" applyNumberFormat="1" applyFont="1" applyAlignment="1" applyProtection="1">
      <alignment vertical="top"/>
    </xf>
    <xf numFmtId="9" fontId="9" fillId="0" borderId="0" xfId="0" applyNumberFormat="1" applyFont="1" applyAlignment="1" applyProtection="1">
      <alignment vertical="top"/>
    </xf>
    <xf numFmtId="0" fontId="8" fillId="0" borderId="0" xfId="0" applyFont="1" applyAlignment="1" applyProtection="1"/>
    <xf numFmtId="0" fontId="0" fillId="0" borderId="0" xfId="0" applyAlignment="1" applyProtection="1"/>
    <xf numFmtId="0" fontId="10" fillId="0" borderId="0" xfId="0" applyFont="1" applyBorder="1" applyAlignment="1" applyProtection="1">
      <alignment horizontal="center" vertical="top"/>
    </xf>
    <xf numFmtId="9" fontId="11" fillId="0" borderId="0" xfId="0" applyNumberFormat="1" applyFont="1" applyAlignment="1" applyProtection="1">
      <alignment horizontal="center" vertical="top"/>
    </xf>
    <xf numFmtId="0" fontId="12" fillId="0" borderId="0" xfId="0" applyFont="1" applyAlignment="1" applyProtection="1">
      <alignment horizontal="center" vertical="top"/>
    </xf>
    <xf numFmtId="0" fontId="12" fillId="0" borderId="0" xfId="0" applyFont="1" applyBorder="1" applyAlignment="1" applyProtection="1">
      <alignment horizontal="center" vertical="top"/>
    </xf>
    <xf numFmtId="9" fontId="14" fillId="0" borderId="0" xfId="0" applyNumberFormat="1" applyFont="1" applyAlignment="1" applyProtection="1">
      <alignment horizontal="center" vertical="top"/>
    </xf>
    <xf numFmtId="0" fontId="15" fillId="0" borderId="0" xfId="0" applyFont="1" applyAlignment="1" applyProtection="1">
      <alignment horizontal="center"/>
    </xf>
    <xf numFmtId="164" fontId="15" fillId="0" borderId="0" xfId="0" applyNumberFormat="1" applyFont="1" applyAlignment="1" applyProtection="1">
      <alignment vertical="top"/>
    </xf>
    <xf numFmtId="9" fontId="14" fillId="0" borderId="0" xfId="0" applyNumberFormat="1" applyFont="1" applyBorder="1" applyAlignment="1" applyProtection="1">
      <alignment vertical="top"/>
    </xf>
    <xf numFmtId="164" fontId="12" fillId="0" borderId="0" xfId="0" applyNumberFormat="1" applyFont="1" applyAlignment="1" applyProtection="1">
      <alignment vertical="top"/>
    </xf>
    <xf numFmtId="0" fontId="15" fillId="0" borderId="0" xfId="0" applyFont="1" applyAlignment="1" applyProtection="1">
      <alignment horizontal="center" vertical="top"/>
    </xf>
    <xf numFmtId="9" fontId="17" fillId="0" borderId="0" xfId="0" applyNumberFormat="1" applyFont="1" applyBorder="1" applyAlignment="1" applyProtection="1">
      <alignment vertical="top"/>
    </xf>
    <xf numFmtId="9" fontId="9" fillId="0" borderId="0" xfId="0" applyNumberFormat="1" applyFont="1" applyAlignment="1" applyProtection="1">
      <alignment horizontal="right" vertical="top"/>
    </xf>
    <xf numFmtId="9" fontId="10" fillId="0" borderId="0" xfId="0" applyNumberFormat="1" applyFont="1" applyAlignment="1" applyProtection="1">
      <alignment horizontal="right" vertical="top"/>
    </xf>
    <xf numFmtId="164" fontId="8" fillId="0" borderId="5" xfId="0" applyNumberFormat="1" applyFont="1" applyBorder="1" applyAlignment="1" applyProtection="1">
      <alignment horizontal="center" vertical="top" wrapText="1"/>
    </xf>
    <xf numFmtId="164" fontId="8" fillId="0" borderId="6" xfId="0" applyNumberFormat="1" applyFont="1" applyBorder="1" applyAlignment="1" applyProtection="1">
      <alignment horizontal="center" vertical="top" wrapText="1"/>
    </xf>
    <xf numFmtId="164" fontId="8" fillId="0" borderId="7" xfId="0" applyNumberFormat="1" applyFont="1" applyBorder="1" applyAlignment="1" applyProtection="1">
      <alignment horizontal="center" vertical="top" wrapText="1"/>
    </xf>
    <xf numFmtId="9" fontId="9" fillId="0" borderId="8" xfId="0" applyNumberFormat="1" applyFont="1" applyBorder="1" applyAlignment="1" applyProtection="1">
      <alignment horizontal="center" vertical="top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top"/>
    </xf>
    <xf numFmtId="0" fontId="8" fillId="0" borderId="11" xfId="0" applyFont="1" applyBorder="1" applyAlignment="1" applyProtection="1">
      <alignment horizontal="center" vertical="top"/>
    </xf>
    <xf numFmtId="0" fontId="8" fillId="0" borderId="12" xfId="0" applyFont="1" applyBorder="1" applyAlignment="1" applyProtection="1">
      <alignment horizontal="center" vertical="top"/>
    </xf>
    <xf numFmtId="0" fontId="8" fillId="0" borderId="13" xfId="0" applyFont="1" applyBorder="1" applyAlignment="1" applyProtection="1">
      <alignment horizontal="center" vertical="top"/>
    </xf>
    <xf numFmtId="0" fontId="8" fillId="0" borderId="0" xfId="0" applyFont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top" wrapText="1"/>
    </xf>
    <xf numFmtId="164" fontId="12" fillId="2" borderId="14" xfId="0" applyNumberFormat="1" applyFont="1" applyFill="1" applyBorder="1" applyAlignment="1" applyProtection="1">
      <alignment horizontal="right" vertical="top"/>
    </xf>
    <xf numFmtId="9" fontId="14" fillId="2" borderId="14" xfId="0" applyNumberFormat="1" applyFont="1" applyFill="1" applyBorder="1" applyAlignment="1" applyProtection="1">
      <alignment horizontal="right" vertical="top"/>
    </xf>
    <xf numFmtId="0" fontId="10" fillId="3" borderId="15" xfId="0" applyFont="1" applyFill="1" applyBorder="1" applyAlignment="1" applyProtection="1">
      <alignment horizontal="center" vertical="top"/>
    </xf>
    <xf numFmtId="0" fontId="10" fillId="3" borderId="16" xfId="0" applyFont="1" applyFill="1" applyBorder="1" applyAlignment="1" applyProtection="1">
      <alignment horizontal="left" vertical="top" wrapText="1"/>
    </xf>
    <xf numFmtId="164" fontId="10" fillId="3" borderId="1" xfId="0" applyNumberFormat="1" applyFont="1" applyFill="1" applyBorder="1" applyAlignment="1" applyProtection="1">
      <alignment horizontal="right" vertical="top"/>
      <protection locked="0"/>
    </xf>
    <xf numFmtId="9" fontId="11" fillId="3" borderId="1" xfId="0" applyNumberFormat="1" applyFont="1" applyFill="1" applyBorder="1" applyAlignment="1" applyProtection="1">
      <alignment horizontal="right" vertical="top"/>
    </xf>
    <xf numFmtId="0" fontId="10" fillId="0" borderId="0" xfId="0" applyFont="1" applyAlignment="1" applyProtection="1">
      <alignment vertical="top"/>
    </xf>
    <xf numFmtId="0" fontId="8" fillId="0" borderId="15" xfId="0" applyFont="1" applyBorder="1" applyAlignment="1" applyProtection="1">
      <alignment horizontal="center" vertical="top"/>
    </xf>
    <xf numFmtId="0" fontId="18" fillId="0" borderId="1" xfId="0" applyFont="1" applyBorder="1" applyAlignment="1" applyProtection="1">
      <alignment vertical="top" wrapText="1"/>
    </xf>
    <xf numFmtId="164" fontId="8" fillId="0" borderId="1" xfId="0" applyNumberFormat="1" applyFont="1" applyBorder="1" applyAlignment="1" applyProtection="1">
      <alignment horizontal="right" vertical="top"/>
    </xf>
    <xf numFmtId="9" fontId="9" fillId="0" borderId="1" xfId="0" applyNumberFormat="1" applyFont="1" applyBorder="1" applyAlignment="1" applyProtection="1">
      <alignment horizontal="right" vertical="top"/>
    </xf>
    <xf numFmtId="164" fontId="10" fillId="3" borderId="1" xfId="0" applyNumberFormat="1" applyFont="1" applyFill="1" applyBorder="1" applyAlignment="1" applyProtection="1">
      <alignment horizontal="right" vertical="top"/>
    </xf>
    <xf numFmtId="4" fontId="19" fillId="0" borderId="17" xfId="0" applyNumberFormat="1" applyFont="1" applyBorder="1" applyAlignment="1" applyProtection="1">
      <alignment horizontal="right" vertical="top"/>
    </xf>
    <xf numFmtId="4" fontId="19" fillId="0" borderId="1" xfId="0" applyNumberFormat="1" applyFont="1" applyBorder="1" applyAlignment="1" applyProtection="1">
      <alignment horizontal="right" vertical="top"/>
    </xf>
    <xf numFmtId="0" fontId="8" fillId="0" borderId="16" xfId="0" applyFont="1" applyBorder="1" applyAlignment="1" applyProtection="1">
      <alignment horizontal="left" vertical="top" wrapText="1"/>
    </xf>
    <xf numFmtId="0" fontId="18" fillId="0" borderId="16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center" vertical="top" wrapText="1"/>
    </xf>
    <xf numFmtId="0" fontId="20" fillId="0" borderId="0" xfId="0" applyFont="1" applyAlignment="1" applyProtection="1">
      <alignment vertical="top"/>
    </xf>
    <xf numFmtId="0" fontId="21" fillId="0" borderId="1" xfId="0" applyFont="1" applyBorder="1" applyAlignment="1" applyProtection="1">
      <alignment vertical="top" wrapText="1"/>
    </xf>
    <xf numFmtId="164" fontId="20" fillId="0" borderId="1" xfId="0" applyNumberFormat="1" applyFont="1" applyBorder="1" applyAlignment="1" applyProtection="1">
      <alignment horizontal="right" vertical="top"/>
    </xf>
    <xf numFmtId="9" fontId="22" fillId="0" borderId="1" xfId="0" applyNumberFormat="1" applyFont="1" applyBorder="1" applyAlignment="1" applyProtection="1">
      <alignment horizontal="right" vertical="top"/>
    </xf>
    <xf numFmtId="164" fontId="9" fillId="0" borderId="1" xfId="0" applyNumberFormat="1" applyFont="1" applyBorder="1" applyAlignment="1" applyProtection="1">
      <alignment horizontal="right" vertical="top"/>
    </xf>
    <xf numFmtId="0" fontId="8" fillId="0" borderId="1" xfId="0" applyFont="1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left" vertical="top" wrapText="1"/>
    </xf>
    <xf numFmtId="0" fontId="23" fillId="0" borderId="1" xfId="0" applyFont="1" applyBorder="1" applyAlignment="1" applyProtection="1">
      <alignment vertical="top" wrapText="1"/>
    </xf>
    <xf numFmtId="49" fontId="8" fillId="0" borderId="15" xfId="0" applyNumberFormat="1" applyFont="1" applyBorder="1" applyAlignment="1" applyProtection="1">
      <alignment horizontal="center" vertical="top" wrapText="1"/>
    </xf>
    <xf numFmtId="164" fontId="8" fillId="0" borderId="19" xfId="0" applyNumberFormat="1" applyFont="1" applyBorder="1" applyAlignment="1" applyProtection="1">
      <alignment horizontal="right" vertical="top"/>
    </xf>
    <xf numFmtId="164" fontId="8" fillId="0" borderId="19" xfId="0" applyNumberFormat="1" applyFont="1" applyBorder="1" applyAlignment="1" applyProtection="1">
      <alignment horizontal="right" vertical="top"/>
      <protection locked="0"/>
    </xf>
    <xf numFmtId="9" fontId="9" fillId="0" borderId="19" xfId="0" applyNumberFormat="1" applyFont="1" applyBorder="1" applyAlignment="1" applyProtection="1">
      <alignment horizontal="right" vertical="top"/>
    </xf>
    <xf numFmtId="49" fontId="8" fillId="0" borderId="20" xfId="0" applyNumberFormat="1" applyFont="1" applyBorder="1" applyAlignment="1" applyProtection="1">
      <alignment horizontal="center" vertical="top" wrapText="1"/>
    </xf>
    <xf numFmtId="9" fontId="9" fillId="0" borderId="0" xfId="0" applyNumberFormat="1" applyFont="1" applyBorder="1" applyAlignment="1" applyProtection="1">
      <alignment vertical="top"/>
    </xf>
    <xf numFmtId="164" fontId="8" fillId="0" borderId="0" xfId="0" applyNumberFormat="1" applyFont="1" applyBorder="1" applyAlignment="1" applyProtection="1">
      <alignment vertical="top"/>
    </xf>
  </cellXfs>
  <cellStyles count="13">
    <cellStyle name="xl26" xfId="1"/>
    <cellStyle name="xl32" xfId="2"/>
    <cellStyle name="Гиперссылка 2" xfId="3"/>
    <cellStyle name="Обычный" xfId="0" builtinId="0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4" xfId="9"/>
    <cellStyle name="Обычный 4 2" xfId="10"/>
    <cellStyle name="Обычный 5" xfId="11"/>
    <cellStyle name="Обычный 6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XFD162"/>
  <sheetViews>
    <sheetView tabSelected="1" zoomScale="64" zoomScaleNormal="64" workbookViewId="0">
      <selection activeCell="Q1" sqref="Q1"/>
    </sheetView>
  </sheetViews>
  <sheetFormatPr defaultColWidth="9.21875" defaultRowHeight="18.75"/>
  <cols>
    <col min="1" max="1" width="3.77734375" style="9" customWidth="1"/>
    <col min="2" max="2" width="27.33203125" style="10" customWidth="1"/>
    <col min="3" max="3" width="11.44140625" style="11" customWidth="1"/>
    <col min="4" max="5" width="11.77734375" style="11" customWidth="1"/>
    <col min="6" max="6" width="7.44140625" style="12" customWidth="1"/>
    <col min="7" max="7" width="11.77734375" style="11" customWidth="1"/>
    <col min="8" max="8" width="10.21875" style="11" customWidth="1"/>
    <col min="9" max="9" width="7.6640625" style="12" customWidth="1"/>
    <col min="10" max="10" width="11.77734375" style="11" customWidth="1"/>
    <col min="11" max="11" width="8.44140625" style="11" customWidth="1"/>
    <col min="12" max="12" width="10.21875" style="12" customWidth="1"/>
    <col min="13" max="13" width="11.21875" style="11" customWidth="1"/>
    <col min="14" max="14" width="10.21875" style="11" customWidth="1"/>
    <col min="15" max="15" width="5.5546875" style="12" customWidth="1"/>
    <col min="16" max="983" width="9.21875" style="10"/>
    <col min="984" max="993" width="9.21875" style="13"/>
    <col min="994" max="995" width="9.109375" style="13"/>
    <col min="996" max="16360" width="9.21875" style="14"/>
    <col min="16361" max="16384" width="9.109375" style="14"/>
  </cols>
  <sheetData>
    <row r="1" spans="1:1000" ht="12.75" customHeight="1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000" ht="19.7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000" ht="19.7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1:1000" s="13" customFormat="1" ht="17.45" customHeight="1">
      <c r="A4" s="20"/>
      <c r="B4" s="17"/>
      <c r="C4" s="21"/>
      <c r="D4" s="7" t="s">
        <v>1</v>
      </c>
      <c r="E4" s="7"/>
      <c r="F4" s="22"/>
      <c r="G4" s="6" t="s">
        <v>2</v>
      </c>
      <c r="H4" s="6"/>
      <c r="I4" s="6"/>
      <c r="J4" s="23"/>
      <c r="K4" s="23"/>
      <c r="L4" s="19"/>
      <c r="M4" s="23"/>
      <c r="N4" s="23"/>
      <c r="O4" s="19"/>
      <c r="ALH4" s="14"/>
      <c r="ALI4" s="14"/>
      <c r="ALJ4" s="14"/>
      <c r="ALK4" s="14"/>
      <c r="ALL4" s="14"/>
    </row>
    <row r="5" spans="1:1000" ht="40.700000000000003" customHeight="1">
      <c r="A5" s="24"/>
      <c r="B5" s="17"/>
      <c r="C5" s="21"/>
      <c r="D5" s="5" t="s">
        <v>3</v>
      </c>
      <c r="E5" s="5"/>
      <c r="F5" s="25"/>
      <c r="G5" s="4" t="s">
        <v>4</v>
      </c>
      <c r="H5" s="4"/>
      <c r="I5" s="4"/>
      <c r="J5" s="23"/>
      <c r="K5" s="23"/>
      <c r="L5" s="19"/>
      <c r="M5" s="23"/>
      <c r="N5" s="23"/>
      <c r="O5" s="19"/>
    </row>
    <row r="6" spans="1:1000">
      <c r="L6" s="26"/>
      <c r="O6" s="27" t="s">
        <v>5</v>
      </c>
    </row>
    <row r="7" spans="1:1000" ht="14.85" customHeight="1">
      <c r="A7" s="3" t="s">
        <v>6</v>
      </c>
      <c r="B7" s="3" t="s">
        <v>7</v>
      </c>
      <c r="C7" s="3" t="s">
        <v>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000" ht="27.75" customHeight="1">
      <c r="A8" s="3"/>
      <c r="B8" s="3"/>
      <c r="C8" s="3" t="s">
        <v>9</v>
      </c>
      <c r="D8" s="3"/>
      <c r="E8" s="3"/>
      <c r="F8" s="3"/>
      <c r="G8" s="3" t="s">
        <v>10</v>
      </c>
      <c r="H8" s="3"/>
      <c r="I8" s="3"/>
      <c r="J8" s="3" t="s">
        <v>11</v>
      </c>
      <c r="K8" s="3"/>
      <c r="L8" s="3"/>
      <c r="M8" s="3" t="s">
        <v>12</v>
      </c>
      <c r="N8" s="3"/>
      <c r="O8" s="3"/>
    </row>
    <row r="9" spans="1:1000" ht="51">
      <c r="A9" s="3"/>
      <c r="B9" s="3"/>
      <c r="C9" s="28" t="s">
        <v>13</v>
      </c>
      <c r="D9" s="29" t="s">
        <v>14</v>
      </c>
      <c r="E9" s="30" t="s">
        <v>15</v>
      </c>
      <c r="F9" s="31" t="s">
        <v>16</v>
      </c>
      <c r="G9" s="28" t="s">
        <v>17</v>
      </c>
      <c r="H9" s="30" t="s">
        <v>15</v>
      </c>
      <c r="I9" s="31" t="s">
        <v>18</v>
      </c>
      <c r="J9" s="28" t="s">
        <v>13</v>
      </c>
      <c r="K9" s="30" t="s">
        <v>15</v>
      </c>
      <c r="L9" s="31" t="s">
        <v>18</v>
      </c>
      <c r="M9" s="28" t="s">
        <v>13</v>
      </c>
      <c r="N9" s="30" t="s">
        <v>15</v>
      </c>
      <c r="O9" s="31" t="s">
        <v>18</v>
      </c>
    </row>
    <row r="10" spans="1:1000" s="37" customFormat="1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3">
        <v>6</v>
      </c>
      <c r="G10" s="34">
        <v>7</v>
      </c>
      <c r="H10" s="36">
        <v>8</v>
      </c>
      <c r="I10" s="33">
        <v>9</v>
      </c>
      <c r="J10" s="34">
        <v>10</v>
      </c>
      <c r="K10" s="36">
        <v>11</v>
      </c>
      <c r="L10" s="33">
        <v>12</v>
      </c>
      <c r="M10" s="34">
        <v>13</v>
      </c>
      <c r="N10" s="36">
        <v>14</v>
      </c>
      <c r="O10" s="33">
        <v>15</v>
      </c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4"/>
      <c r="ALI10" s="14"/>
      <c r="ALJ10" s="14"/>
      <c r="ALK10" s="14"/>
      <c r="ALL10" s="14"/>
    </row>
    <row r="11" spans="1:1000" s="10" customFormat="1" ht="25.35" customHeight="1">
      <c r="A11" s="38"/>
      <c r="B11" s="39" t="s">
        <v>19</v>
      </c>
      <c r="C11" s="40">
        <f>C12+C39+C51+C55+C57+C69+C71+C85+C87+C90+C95+C102+C105+C112+C118+C121+C124+C130</f>
        <v>15680496.259076001</v>
      </c>
      <c r="D11" s="40">
        <f>D12+D39+D51+D55+D57+D69+D71+D85+D87+D90+D95+D102+D105+D112+D118+D121+D124+D130</f>
        <v>2285724.4751929999</v>
      </c>
      <c r="E11" s="40">
        <f>E12+E39+E51+E55+E57+E69+E71+E85+E87+E90+E95+E102+E105+E112+E118+E121+E124+E130</f>
        <v>2283827.9591629999</v>
      </c>
      <c r="F11" s="41">
        <f>E11/D11</f>
        <v>0.99917027793569047</v>
      </c>
      <c r="G11" s="40">
        <f>G12+G39+G51+G55+G57+G69+G71+G85+G87+G90+G95+G102+G105+G112+G118+G121+G124+G130</f>
        <v>1031904.4563397998</v>
      </c>
      <c r="H11" s="40">
        <f>H12+H39+H51+H55+H57+H69+H71+H85+H87+H90+H95+H102+H105+H112+H118+H121+H124+H130</f>
        <v>133850.95552699998</v>
      </c>
      <c r="I11" s="41">
        <f>H11/G11</f>
        <v>0.12971254722726352</v>
      </c>
      <c r="J11" s="40">
        <f>J12+J39+J51+J55+J57+J69+J71+J85+J87+J90+J95+J102+J105+J112+J118+J121+J124+J130</f>
        <v>87438.605339999995</v>
      </c>
      <c r="K11" s="40">
        <f>K12+K39+K51+K55+K57+K69+K71+K85+K87+K90+K95+K102+K105+K112+K118+K121+K124+K130</f>
        <v>21927.80315</v>
      </c>
      <c r="L11" s="41">
        <f>K11/J11</f>
        <v>0.250779424771644</v>
      </c>
      <c r="M11" s="40">
        <f>M12+M39+M51+M55+M57+M69+M71+M85+M87+M90+M95+M102+M105+M112+M118+M121+M124+M130</f>
        <v>55765.753640000003</v>
      </c>
      <c r="N11" s="40">
        <f>N12+N39+N51+N55+N57+N69+N71+N85+N87+N90+N95+N102+N105+N112+N118+N121+N124+N130</f>
        <v>1076.36364</v>
      </c>
      <c r="O11" s="41">
        <f>N11/M11</f>
        <v>1.9301516965924033E-2</v>
      </c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4"/>
      <c r="ALI11" s="14"/>
      <c r="ALJ11" s="14"/>
      <c r="ALK11" s="14"/>
      <c r="ALL11" s="14"/>
    </row>
    <row r="12" spans="1:1000" s="46" customFormat="1" ht="38.25">
      <c r="A12" s="42">
        <v>1</v>
      </c>
      <c r="B12" s="43" t="s">
        <v>20</v>
      </c>
      <c r="C12" s="44">
        <f>C13+C14+C15+C16+C17+C18+C19+C20+C21+C22+C23+C24+C25+C26+C27+C28+C29+C30+C31+C32+C33+C34+C35+C36+C37+C38</f>
        <v>1662066.2</v>
      </c>
      <c r="D12" s="44">
        <f>D13+D14+D15+D16+D17+D18+D19+D20+D21+D22+D23+D24+D25+D26+D27+D28+D29+D30+D31+D32+D33+D34+D35+D36+D37+D38</f>
        <v>462174.30000000005</v>
      </c>
      <c r="E12" s="44">
        <f>E13+E14+E15+E16+E17+E18+E19+E20+E21+E22+E23+E24+E25+E26+E27+E28+E29+E30+E31+E32+E33+E34+E35+E36+E37+E38</f>
        <v>461899.80000000005</v>
      </c>
      <c r="F12" s="45">
        <f>E12/D12</f>
        <v>0.99940606823010281</v>
      </c>
      <c r="G12" s="44">
        <f>G13+G14+G15+G16+G17+G18+G19+G20+G21+G22+G23+G24+G25+G26+G27+G28+G29+G30+G31+G32+G33+G34+G35+G36+G37+G38</f>
        <v>150636.78</v>
      </c>
      <c r="H12" s="44">
        <f>H13+H14+H15+H16+H17+H18+H19+H20+H21+H22+H23+H24+H25+H26+H27+H28+H29+H30+H31+H32+H33+H34+H35+H36+H37+H38</f>
        <v>31374.870000000014</v>
      </c>
      <c r="I12" s="45">
        <f>H12/G12</f>
        <v>0.20828160293920259</v>
      </c>
      <c r="J12" s="44">
        <f>J13+J14+J15+J16+J17+J18+J19+J20+J21+J22+J23+J24+J25+J26+J27+J28+J29+J30+J31+J32+J33+J34+J35+J36+J37+J38</f>
        <v>0</v>
      </c>
      <c r="K12" s="44">
        <f>K13+K14+K15+K16+K17+K18+K19+K20+K21+K22+K23+K24+K25+K26+K27+K28+K29+K30+K31+K32+K33+K34+K35+K36+K37+K38</f>
        <v>0</v>
      </c>
      <c r="L12" s="45">
        <v>0</v>
      </c>
      <c r="M12" s="44">
        <f>M13+M14+M15+M16+M17+M18+M19+M20+M21+M22+M23+M24+M25+M26+M27+M28+M29+M30+M31+M32+M33+M34+M35+M36+M37+M38</f>
        <v>0</v>
      </c>
      <c r="N12" s="44">
        <f>N13+N14+N15+N16+N17+N18+N19+N20+N21+N22+N23+N24+N25+N26+N27+N28+N29+N30+N31+N32+N33+N34+N35+N36+N37+N38</f>
        <v>0</v>
      </c>
      <c r="O12" s="45">
        <v>0</v>
      </c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4"/>
      <c r="ALI12" s="14"/>
      <c r="ALJ12" s="14"/>
      <c r="ALK12" s="14"/>
      <c r="ALL12" s="14"/>
    </row>
    <row r="13" spans="1:1000" s="46" customFormat="1" ht="76.5">
      <c r="A13" s="47" t="s">
        <v>21</v>
      </c>
      <c r="B13" s="48" t="s">
        <v>22</v>
      </c>
      <c r="C13" s="49">
        <f>20081+103950</f>
        <v>124031</v>
      </c>
      <c r="D13" s="49">
        <v>50312.2</v>
      </c>
      <c r="E13" s="49">
        <v>50312.2</v>
      </c>
      <c r="F13" s="50">
        <f>IF(D13&lt;&gt;0,E13/D13,0)</f>
        <v>1</v>
      </c>
      <c r="G13" s="49">
        <f>125283.8-C13</f>
        <v>1252.8000000000029</v>
      </c>
      <c r="H13" s="49">
        <v>508.20000000000402</v>
      </c>
      <c r="I13" s="50">
        <f>IF(G13&lt;&gt;0,H13/G13,0)</f>
        <v>0.40565134099617084</v>
      </c>
      <c r="J13" s="49">
        <v>0</v>
      </c>
      <c r="K13" s="49">
        <v>0</v>
      </c>
      <c r="L13" s="50">
        <v>0</v>
      </c>
      <c r="M13" s="49">
        <v>0</v>
      </c>
      <c r="N13" s="49">
        <v>0</v>
      </c>
      <c r="O13" s="50">
        <v>0</v>
      </c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4"/>
      <c r="ALI13" s="14"/>
      <c r="ALJ13" s="14"/>
      <c r="ALK13" s="14"/>
      <c r="ALL13" s="14"/>
    </row>
    <row r="14" spans="1:1000" s="46" customFormat="1" ht="102">
      <c r="A14" s="47" t="s">
        <v>23</v>
      </c>
      <c r="B14" s="48" t="s">
        <v>24</v>
      </c>
      <c r="C14" s="49">
        <v>118418.3</v>
      </c>
      <c r="D14" s="49">
        <v>0</v>
      </c>
      <c r="E14" s="49">
        <v>0</v>
      </c>
      <c r="F14" s="50">
        <f>IF(D14&lt;&gt;0,E14/D14,0)</f>
        <v>0</v>
      </c>
      <c r="G14" s="49">
        <f>119614.4-C14</f>
        <v>1196.0999999999913</v>
      </c>
      <c r="H14" s="49">
        <v>0</v>
      </c>
      <c r="I14" s="50">
        <f>IF(G14&lt;&gt;0,H14/G14,0)</f>
        <v>0</v>
      </c>
      <c r="J14" s="49">
        <v>0</v>
      </c>
      <c r="K14" s="49">
        <v>0</v>
      </c>
      <c r="L14" s="50">
        <v>0</v>
      </c>
      <c r="M14" s="49">
        <v>0</v>
      </c>
      <c r="N14" s="49">
        <v>0</v>
      </c>
      <c r="O14" s="50">
        <v>0</v>
      </c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4"/>
      <c r="ALI14" s="14"/>
      <c r="ALJ14" s="14"/>
      <c r="ALK14" s="14"/>
      <c r="ALL14" s="14"/>
    </row>
    <row r="15" spans="1:1000" s="46" customFormat="1" ht="102.6" customHeight="1">
      <c r="A15" s="47" t="s">
        <v>25</v>
      </c>
      <c r="B15" s="48" t="s">
        <v>26</v>
      </c>
      <c r="C15" s="49">
        <v>55153.2</v>
      </c>
      <c r="D15" s="49">
        <v>27450</v>
      </c>
      <c r="E15" s="49">
        <v>27175.5</v>
      </c>
      <c r="F15" s="50">
        <f>IF(D15&lt;&gt;0,E15/D15,0)</f>
        <v>0.99</v>
      </c>
      <c r="G15" s="49">
        <f>55710.3-55153.2</f>
        <v>557.10000000000582</v>
      </c>
      <c r="H15" s="49">
        <f>27450-E15</f>
        <v>274.5</v>
      </c>
      <c r="I15" s="50">
        <f>IF(G15&lt;&gt;0,H15/G15,0)</f>
        <v>0.49273021001614992</v>
      </c>
      <c r="J15" s="49">
        <v>0</v>
      </c>
      <c r="K15" s="49">
        <v>0</v>
      </c>
      <c r="L15" s="50">
        <v>0</v>
      </c>
      <c r="M15" s="49">
        <v>0</v>
      </c>
      <c r="N15" s="49">
        <v>0</v>
      </c>
      <c r="O15" s="50">
        <v>0</v>
      </c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4"/>
      <c r="ALI15" s="14"/>
      <c r="ALJ15" s="14"/>
      <c r="ALK15" s="14"/>
      <c r="ALL15" s="14"/>
    </row>
    <row r="16" spans="1:1000" s="46" customFormat="1" ht="153">
      <c r="A16" s="47" t="s">
        <v>27</v>
      </c>
      <c r="B16" s="48" t="s">
        <v>28</v>
      </c>
      <c r="C16" s="49">
        <v>65065.7</v>
      </c>
      <c r="D16" s="49">
        <v>0</v>
      </c>
      <c r="E16" s="49">
        <v>0</v>
      </c>
      <c r="F16" s="50">
        <f>IF(D16&lt;&gt;0,E16/D16,0)</f>
        <v>0</v>
      </c>
      <c r="G16" s="49">
        <f>65722.9-C16</f>
        <v>657.19999999999709</v>
      </c>
      <c r="H16" s="49">
        <v>0</v>
      </c>
      <c r="I16" s="50">
        <f>IF(G16&lt;&gt;0,H16/G16,0)</f>
        <v>0</v>
      </c>
      <c r="J16" s="49">
        <v>0</v>
      </c>
      <c r="K16" s="49">
        <v>0</v>
      </c>
      <c r="L16" s="50">
        <v>0</v>
      </c>
      <c r="M16" s="49">
        <v>0</v>
      </c>
      <c r="N16" s="49">
        <v>0</v>
      </c>
      <c r="O16" s="50">
        <v>0</v>
      </c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4"/>
      <c r="ALI16" s="14"/>
      <c r="ALJ16" s="14"/>
      <c r="ALK16" s="14"/>
      <c r="ALL16" s="14"/>
    </row>
    <row r="17" spans="1:1000" s="10" customFormat="1" ht="93" customHeight="1">
      <c r="A17" s="47" t="s">
        <v>29</v>
      </c>
      <c r="B17" s="48" t="s">
        <v>30</v>
      </c>
      <c r="C17" s="49">
        <v>631028.4</v>
      </c>
      <c r="D17" s="49">
        <v>13844.3</v>
      </c>
      <c r="E17" s="49">
        <v>13844.3</v>
      </c>
      <c r="F17" s="50">
        <f>E17/D17</f>
        <v>1</v>
      </c>
      <c r="G17" s="49">
        <v>14524.98</v>
      </c>
      <c r="H17" s="49">
        <v>318.67</v>
      </c>
      <c r="I17" s="50">
        <f>H17/G17</f>
        <v>2.193944501128401E-2</v>
      </c>
      <c r="J17" s="49">
        <v>0</v>
      </c>
      <c r="K17" s="49">
        <v>0</v>
      </c>
      <c r="L17" s="50">
        <v>0</v>
      </c>
      <c r="M17" s="49">
        <v>0</v>
      </c>
      <c r="N17" s="49">
        <v>0</v>
      </c>
      <c r="O17" s="50">
        <v>0</v>
      </c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4"/>
      <c r="ALI17" s="14"/>
      <c r="ALJ17" s="14"/>
      <c r="ALK17" s="14"/>
      <c r="ALL17" s="14"/>
    </row>
    <row r="18" spans="1:1000" s="10" customFormat="1" ht="178.5">
      <c r="A18" s="47" t="s">
        <v>31</v>
      </c>
      <c r="B18" s="48" t="s">
        <v>32</v>
      </c>
      <c r="C18" s="49">
        <v>198962.2</v>
      </c>
      <c r="D18" s="49">
        <v>198960.8</v>
      </c>
      <c r="E18" s="49">
        <v>198960.8</v>
      </c>
      <c r="F18" s="50">
        <f>IF(D18&lt;&gt;0,E18/D18,0)</f>
        <v>1</v>
      </c>
      <c r="G18" s="49">
        <f>203562.4-C18</f>
        <v>4600.1999999999825</v>
      </c>
      <c r="H18" s="49">
        <f>203560.9-E18</f>
        <v>4600.1000000000058</v>
      </c>
      <c r="I18" s="50">
        <f>IF(G18&lt;&gt;0,H18/G18,0)</f>
        <v>0.99997826181470872</v>
      </c>
      <c r="J18" s="49">
        <v>0</v>
      </c>
      <c r="K18" s="49">
        <v>0</v>
      </c>
      <c r="L18" s="50">
        <v>0</v>
      </c>
      <c r="M18" s="49">
        <v>0</v>
      </c>
      <c r="N18" s="49">
        <v>0</v>
      </c>
      <c r="O18" s="50">
        <v>0</v>
      </c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4"/>
      <c r="ALI18" s="14"/>
      <c r="ALJ18" s="14"/>
      <c r="ALK18" s="14"/>
      <c r="ALL18" s="14"/>
    </row>
    <row r="19" spans="1:1000" s="10" customFormat="1" ht="267.75">
      <c r="A19" s="47" t="s">
        <v>33</v>
      </c>
      <c r="B19" s="48" t="s">
        <v>34</v>
      </c>
      <c r="C19" s="49">
        <v>10493.9</v>
      </c>
      <c r="D19" s="49">
        <v>10493.9</v>
      </c>
      <c r="E19" s="49">
        <v>10493.9</v>
      </c>
      <c r="F19" s="50">
        <f>IF(D19&lt;&gt;0,E19/D19,0)</f>
        <v>1</v>
      </c>
      <c r="G19" s="49">
        <f>10735.5-C19</f>
        <v>241.60000000000036</v>
      </c>
      <c r="H19" s="49">
        <f>10735.5-E19</f>
        <v>241.60000000000036</v>
      </c>
      <c r="I19" s="50">
        <f>IF(G19&lt;&gt;0,H19/G19,0)</f>
        <v>1</v>
      </c>
      <c r="J19" s="49">
        <v>0</v>
      </c>
      <c r="K19" s="49">
        <v>0</v>
      </c>
      <c r="L19" s="50">
        <v>0</v>
      </c>
      <c r="M19" s="49">
        <v>0</v>
      </c>
      <c r="N19" s="49">
        <v>0</v>
      </c>
      <c r="O19" s="50">
        <v>0</v>
      </c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4"/>
      <c r="ALI19" s="14"/>
      <c r="ALJ19" s="14"/>
      <c r="ALK19" s="14"/>
      <c r="ALL19" s="14"/>
    </row>
    <row r="20" spans="1:1000" s="10" customFormat="1" ht="178.5">
      <c r="A20" s="47" t="s">
        <v>35</v>
      </c>
      <c r="B20" s="48" t="s">
        <v>36</v>
      </c>
      <c r="C20" s="49">
        <v>23656.3</v>
      </c>
      <c r="D20" s="49">
        <v>21268.799999999999</v>
      </c>
      <c r="E20" s="49">
        <v>21268.799999999999</v>
      </c>
      <c r="F20" s="50">
        <f>IF(D20&lt;&gt;0,E20/D20,0)</f>
        <v>1</v>
      </c>
      <c r="G20" s="49">
        <f>24200.7-C20</f>
        <v>544.40000000000146</v>
      </c>
      <c r="H20" s="49">
        <f>21758.3-E20</f>
        <v>489.5</v>
      </c>
      <c r="I20" s="50">
        <f>IF(G20&lt;&gt;0,H20/G20,0)</f>
        <v>0.89915503306392119</v>
      </c>
      <c r="J20" s="49">
        <v>0</v>
      </c>
      <c r="K20" s="49">
        <v>0</v>
      </c>
      <c r="L20" s="50">
        <v>0</v>
      </c>
      <c r="M20" s="49">
        <v>0</v>
      </c>
      <c r="N20" s="49">
        <v>0</v>
      </c>
      <c r="O20" s="50">
        <v>0</v>
      </c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4"/>
      <c r="ALI20" s="14"/>
      <c r="ALJ20" s="14"/>
      <c r="ALK20" s="14"/>
      <c r="ALL20" s="14"/>
    </row>
    <row r="21" spans="1:1000" s="10" customFormat="1" ht="116.65" customHeight="1">
      <c r="A21" s="47" t="s">
        <v>37</v>
      </c>
      <c r="B21" s="48" t="s">
        <v>38</v>
      </c>
      <c r="C21" s="49">
        <v>233.6</v>
      </c>
      <c r="D21" s="49">
        <v>0</v>
      </c>
      <c r="E21" s="49">
        <v>0</v>
      </c>
      <c r="F21" s="50">
        <f>IF(D21&lt;&gt;0,E21/D21,0)</f>
        <v>0</v>
      </c>
      <c r="G21" s="49">
        <v>0</v>
      </c>
      <c r="H21" s="49">
        <v>0</v>
      </c>
      <c r="I21" s="50">
        <f>IF(G21&lt;&gt;0,H21/G21,0)</f>
        <v>0</v>
      </c>
      <c r="J21" s="49">
        <v>0</v>
      </c>
      <c r="K21" s="49">
        <v>0</v>
      </c>
      <c r="L21" s="50">
        <v>0</v>
      </c>
      <c r="M21" s="49">
        <v>0</v>
      </c>
      <c r="N21" s="49">
        <v>0</v>
      </c>
      <c r="O21" s="50">
        <v>0</v>
      </c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4"/>
      <c r="ALI21" s="14"/>
      <c r="ALJ21" s="14"/>
      <c r="ALK21" s="14"/>
      <c r="ALL21" s="14"/>
    </row>
    <row r="22" spans="1:1000" s="10" customFormat="1" ht="153">
      <c r="A22" s="47" t="s">
        <v>39</v>
      </c>
      <c r="B22" s="48" t="s">
        <v>40</v>
      </c>
      <c r="C22" s="49">
        <v>8475.2000000000007</v>
      </c>
      <c r="D22" s="49">
        <v>0</v>
      </c>
      <c r="E22" s="49">
        <v>0</v>
      </c>
      <c r="F22" s="50">
        <v>0</v>
      </c>
      <c r="G22" s="49">
        <v>85.6</v>
      </c>
      <c r="H22" s="49">
        <v>0</v>
      </c>
      <c r="I22" s="50">
        <f>H22/G22</f>
        <v>0</v>
      </c>
      <c r="J22" s="49">
        <v>0</v>
      </c>
      <c r="K22" s="49">
        <v>0</v>
      </c>
      <c r="L22" s="50">
        <v>0</v>
      </c>
      <c r="M22" s="49">
        <v>0</v>
      </c>
      <c r="N22" s="49">
        <v>0</v>
      </c>
      <c r="O22" s="50">
        <v>0</v>
      </c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4"/>
      <c r="ALI22" s="14"/>
      <c r="ALJ22" s="14"/>
      <c r="ALK22" s="14"/>
      <c r="ALL22" s="14"/>
    </row>
    <row r="23" spans="1:1000" s="10" customFormat="1" ht="125.85" customHeight="1">
      <c r="A23" s="47" t="s">
        <v>41</v>
      </c>
      <c r="B23" s="48" t="s">
        <v>42</v>
      </c>
      <c r="C23" s="49">
        <v>1076.5</v>
      </c>
      <c r="D23" s="49">
        <v>0</v>
      </c>
      <c r="E23" s="49">
        <v>0</v>
      </c>
      <c r="F23" s="50">
        <f t="shared" ref="F23:F38" si="0">IF(D23&lt;&gt;0,E23/D23,0)</f>
        <v>0</v>
      </c>
      <c r="G23" s="49">
        <f>1145.2-C23</f>
        <v>68.700000000000045</v>
      </c>
      <c r="H23" s="49">
        <v>0</v>
      </c>
      <c r="I23" s="50">
        <f t="shared" ref="I23:I36" si="1">IF(G23&lt;&gt;0,H23/G23,0)</f>
        <v>0</v>
      </c>
      <c r="J23" s="49">
        <v>0</v>
      </c>
      <c r="K23" s="49">
        <v>0</v>
      </c>
      <c r="L23" s="50">
        <v>0</v>
      </c>
      <c r="M23" s="49">
        <v>0</v>
      </c>
      <c r="N23" s="49">
        <v>0</v>
      </c>
      <c r="O23" s="50">
        <v>0</v>
      </c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4"/>
      <c r="ALI23" s="14"/>
      <c r="ALJ23" s="14"/>
      <c r="ALK23" s="14"/>
      <c r="ALL23" s="14"/>
    </row>
    <row r="24" spans="1:1000" s="10" customFormat="1" ht="125.85" customHeight="1">
      <c r="A24" s="47" t="s">
        <v>43</v>
      </c>
      <c r="B24" s="48" t="s">
        <v>44</v>
      </c>
      <c r="C24" s="49">
        <v>48341.1</v>
      </c>
      <c r="D24" s="49">
        <v>0</v>
      </c>
      <c r="E24" s="49">
        <v>0</v>
      </c>
      <c r="F24" s="50">
        <f t="shared" si="0"/>
        <v>0</v>
      </c>
      <c r="G24" s="49">
        <f>51426.7-C24</f>
        <v>3085.5999999999985</v>
      </c>
      <c r="H24" s="49">
        <v>0</v>
      </c>
      <c r="I24" s="50">
        <f t="shared" si="1"/>
        <v>0</v>
      </c>
      <c r="J24" s="49">
        <v>0</v>
      </c>
      <c r="K24" s="49">
        <v>0</v>
      </c>
      <c r="L24" s="50">
        <v>0</v>
      </c>
      <c r="M24" s="49">
        <v>0</v>
      </c>
      <c r="N24" s="49">
        <v>0</v>
      </c>
      <c r="O24" s="50">
        <v>0</v>
      </c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4"/>
      <c r="ALI24" s="14"/>
      <c r="ALJ24" s="14"/>
      <c r="ALK24" s="14"/>
      <c r="ALL24" s="14"/>
    </row>
    <row r="25" spans="1:1000" s="10" customFormat="1" ht="132.94999999999999" customHeight="1">
      <c r="A25" s="47" t="s">
        <v>45</v>
      </c>
      <c r="B25" s="48" t="s">
        <v>46</v>
      </c>
      <c r="C25" s="49">
        <v>37130.5</v>
      </c>
      <c r="D25" s="49">
        <v>0</v>
      </c>
      <c r="E25" s="49">
        <v>0</v>
      </c>
      <c r="F25" s="50">
        <f t="shared" si="0"/>
        <v>0</v>
      </c>
      <c r="G25" s="49">
        <v>2369.5</v>
      </c>
      <c r="H25" s="49">
        <v>0</v>
      </c>
      <c r="I25" s="50">
        <f t="shared" si="1"/>
        <v>0</v>
      </c>
      <c r="J25" s="49">
        <v>0</v>
      </c>
      <c r="K25" s="49">
        <v>0</v>
      </c>
      <c r="L25" s="50">
        <v>0</v>
      </c>
      <c r="M25" s="49">
        <v>0</v>
      </c>
      <c r="N25" s="49">
        <v>0</v>
      </c>
      <c r="O25" s="50">
        <v>0</v>
      </c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4"/>
      <c r="ALI25" s="14"/>
      <c r="ALJ25" s="14"/>
      <c r="ALK25" s="14"/>
      <c r="ALL25" s="14"/>
    </row>
    <row r="26" spans="1:1000" s="10" customFormat="1" ht="114.75">
      <c r="A26" s="47" t="s">
        <v>47</v>
      </c>
      <c r="B26" s="48" t="s">
        <v>48</v>
      </c>
      <c r="C26" s="49">
        <v>11616.4</v>
      </c>
      <c r="D26" s="49">
        <v>0</v>
      </c>
      <c r="E26" s="49">
        <v>0</v>
      </c>
      <c r="F26" s="50">
        <f t="shared" si="0"/>
        <v>0</v>
      </c>
      <c r="G26" s="49">
        <f>12357.9-C26</f>
        <v>741.5</v>
      </c>
      <c r="H26" s="49">
        <v>0</v>
      </c>
      <c r="I26" s="50">
        <f t="shared" si="1"/>
        <v>0</v>
      </c>
      <c r="J26" s="49">
        <v>0</v>
      </c>
      <c r="K26" s="49">
        <v>0</v>
      </c>
      <c r="L26" s="50">
        <v>0</v>
      </c>
      <c r="M26" s="49">
        <v>0</v>
      </c>
      <c r="N26" s="49">
        <v>0</v>
      </c>
      <c r="O26" s="50">
        <v>0</v>
      </c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4"/>
      <c r="ALI26" s="14"/>
      <c r="ALJ26" s="14"/>
      <c r="ALK26" s="14"/>
      <c r="ALL26" s="14"/>
    </row>
    <row r="27" spans="1:1000" s="10" customFormat="1" ht="102">
      <c r="A27" s="47" t="s">
        <v>49</v>
      </c>
      <c r="B27" s="48" t="s">
        <v>50</v>
      </c>
      <c r="C27" s="49">
        <v>14100</v>
      </c>
      <c r="D27" s="49">
        <v>3760</v>
      </c>
      <c r="E27" s="49">
        <v>3760</v>
      </c>
      <c r="F27" s="50">
        <f t="shared" si="0"/>
        <v>1</v>
      </c>
      <c r="G27" s="49">
        <f>15000-C27</f>
        <v>900</v>
      </c>
      <c r="H27" s="49">
        <f>4000-E27</f>
        <v>240</v>
      </c>
      <c r="I27" s="50">
        <f t="shared" si="1"/>
        <v>0.26666666666666666</v>
      </c>
      <c r="J27" s="49">
        <v>0</v>
      </c>
      <c r="K27" s="49">
        <v>0</v>
      </c>
      <c r="L27" s="50">
        <v>0</v>
      </c>
      <c r="M27" s="49">
        <v>0</v>
      </c>
      <c r="N27" s="49">
        <v>0</v>
      </c>
      <c r="O27" s="50">
        <v>0</v>
      </c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4"/>
      <c r="ALI27" s="14"/>
      <c r="ALJ27" s="14"/>
      <c r="ALK27" s="14"/>
      <c r="ALL27" s="14"/>
    </row>
    <row r="28" spans="1:1000" s="10" customFormat="1" ht="165.75">
      <c r="A28" s="47" t="s">
        <v>51</v>
      </c>
      <c r="B28" s="48" t="s">
        <v>52</v>
      </c>
      <c r="C28" s="49">
        <v>6768</v>
      </c>
      <c r="D28" s="49">
        <v>0</v>
      </c>
      <c r="E28" s="49">
        <v>0</v>
      </c>
      <c r="F28" s="50">
        <f t="shared" si="0"/>
        <v>0</v>
      </c>
      <c r="G28" s="49">
        <f>7200-C28</f>
        <v>432</v>
      </c>
      <c r="H28" s="49">
        <v>0</v>
      </c>
      <c r="I28" s="50">
        <f t="shared" si="1"/>
        <v>0</v>
      </c>
      <c r="J28" s="49">
        <v>0</v>
      </c>
      <c r="K28" s="49">
        <v>0</v>
      </c>
      <c r="L28" s="50">
        <v>0</v>
      </c>
      <c r="M28" s="49">
        <v>0</v>
      </c>
      <c r="N28" s="49">
        <v>0</v>
      </c>
      <c r="O28" s="50">
        <v>0</v>
      </c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4"/>
      <c r="ALI28" s="14"/>
      <c r="ALJ28" s="14"/>
      <c r="ALK28" s="14"/>
      <c r="ALL28" s="14"/>
    </row>
    <row r="29" spans="1:1000" s="10" customFormat="1" ht="280.5">
      <c r="A29" s="47" t="s">
        <v>53</v>
      </c>
      <c r="B29" s="48" t="s">
        <v>54</v>
      </c>
      <c r="C29" s="49">
        <v>8200</v>
      </c>
      <c r="D29" s="49">
        <v>0</v>
      </c>
      <c r="E29" s="49">
        <v>0</v>
      </c>
      <c r="F29" s="50">
        <f t="shared" si="0"/>
        <v>0</v>
      </c>
      <c r="G29" s="49">
        <f>8723.4-C29</f>
        <v>523.39999999999964</v>
      </c>
      <c r="H29" s="49">
        <v>0</v>
      </c>
      <c r="I29" s="50">
        <f t="shared" si="1"/>
        <v>0</v>
      </c>
      <c r="J29" s="49">
        <v>0</v>
      </c>
      <c r="K29" s="49">
        <v>0</v>
      </c>
      <c r="L29" s="50">
        <v>0</v>
      </c>
      <c r="M29" s="49">
        <v>0</v>
      </c>
      <c r="N29" s="49">
        <v>0</v>
      </c>
      <c r="O29" s="50">
        <v>0</v>
      </c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4"/>
      <c r="ALI29" s="14"/>
      <c r="ALJ29" s="14"/>
      <c r="ALK29" s="14"/>
      <c r="ALL29" s="14"/>
    </row>
    <row r="30" spans="1:1000" s="10" customFormat="1" ht="89.25">
      <c r="A30" s="47" t="s">
        <v>55</v>
      </c>
      <c r="B30" s="48" t="s">
        <v>56</v>
      </c>
      <c r="C30" s="49">
        <v>6033.7</v>
      </c>
      <c r="D30" s="49">
        <v>5349.3</v>
      </c>
      <c r="E30" s="49">
        <v>5349.3</v>
      </c>
      <c r="F30" s="50">
        <f t="shared" si="0"/>
        <v>1</v>
      </c>
      <c r="G30" s="49">
        <f>20077.4-C30</f>
        <v>14043.7</v>
      </c>
      <c r="H30" s="49">
        <f>17800-E30</f>
        <v>12450.7</v>
      </c>
      <c r="I30" s="50">
        <f t="shared" si="1"/>
        <v>0.88656835449347393</v>
      </c>
      <c r="J30" s="49">
        <v>0</v>
      </c>
      <c r="K30" s="49">
        <v>0</v>
      </c>
      <c r="L30" s="50">
        <v>0</v>
      </c>
      <c r="M30" s="49">
        <v>0</v>
      </c>
      <c r="N30" s="49">
        <v>0</v>
      </c>
      <c r="O30" s="50">
        <v>0</v>
      </c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4"/>
      <c r="ALI30" s="14"/>
      <c r="ALJ30" s="14"/>
      <c r="ALK30" s="14"/>
      <c r="ALL30" s="14"/>
    </row>
    <row r="31" spans="1:1000" s="10" customFormat="1" ht="76.5">
      <c r="A31" s="47" t="s">
        <v>57</v>
      </c>
      <c r="B31" s="48" t="s">
        <v>58</v>
      </c>
      <c r="C31" s="49">
        <v>4399.3</v>
      </c>
      <c r="D31" s="49">
        <v>0</v>
      </c>
      <c r="E31" s="49">
        <v>0</v>
      </c>
      <c r="F31" s="50">
        <f t="shared" si="0"/>
        <v>0</v>
      </c>
      <c r="G31" s="49">
        <f>21192.2-C31</f>
        <v>16792.900000000001</v>
      </c>
      <c r="H31" s="49">
        <v>0</v>
      </c>
      <c r="I31" s="50">
        <f t="shared" si="1"/>
        <v>0</v>
      </c>
      <c r="J31" s="49">
        <v>0</v>
      </c>
      <c r="K31" s="49">
        <v>0</v>
      </c>
      <c r="L31" s="50">
        <v>0</v>
      </c>
      <c r="M31" s="49">
        <v>0</v>
      </c>
      <c r="N31" s="49">
        <v>0</v>
      </c>
      <c r="O31" s="50">
        <v>0</v>
      </c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4"/>
      <c r="ALI31" s="14"/>
      <c r="ALJ31" s="14"/>
      <c r="ALK31" s="14"/>
      <c r="ALL31" s="14"/>
    </row>
    <row r="32" spans="1:1000" s="10" customFormat="1" ht="89.25">
      <c r="A32" s="47" t="s">
        <v>59</v>
      </c>
      <c r="B32" s="48" t="s">
        <v>60</v>
      </c>
      <c r="C32" s="49">
        <v>2421.1999999999998</v>
      </c>
      <c r="D32" s="49">
        <v>0</v>
      </c>
      <c r="E32" s="49">
        <v>0</v>
      </c>
      <c r="F32" s="50">
        <f t="shared" si="0"/>
        <v>0</v>
      </c>
      <c r="G32" s="49">
        <f>2575.8-C32</f>
        <v>154.60000000000036</v>
      </c>
      <c r="H32" s="49">
        <v>0</v>
      </c>
      <c r="I32" s="50">
        <f t="shared" si="1"/>
        <v>0</v>
      </c>
      <c r="J32" s="49">
        <v>0</v>
      </c>
      <c r="K32" s="49">
        <v>0</v>
      </c>
      <c r="L32" s="50">
        <v>0</v>
      </c>
      <c r="M32" s="49">
        <v>0</v>
      </c>
      <c r="N32" s="49">
        <v>0</v>
      </c>
      <c r="O32" s="50">
        <v>0</v>
      </c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4"/>
      <c r="ALI32" s="14"/>
      <c r="ALJ32" s="14"/>
      <c r="ALK32" s="14"/>
      <c r="ALL32" s="14"/>
    </row>
    <row r="33" spans="1:1000" s="10" customFormat="1" ht="102">
      <c r="A33" s="47" t="s">
        <v>61</v>
      </c>
      <c r="B33" s="48" t="s">
        <v>62</v>
      </c>
      <c r="C33" s="49">
        <v>18590.900000000001</v>
      </c>
      <c r="D33" s="49">
        <v>18590.900000000001</v>
      </c>
      <c r="E33" s="49">
        <v>18590.900000000001</v>
      </c>
      <c r="F33" s="50">
        <f t="shared" si="0"/>
        <v>1</v>
      </c>
      <c r="G33" s="49">
        <f>19777.6-C33</f>
        <v>1186.6999999999971</v>
      </c>
      <c r="H33" s="49">
        <f>19777.6-E33</f>
        <v>1186.6999999999971</v>
      </c>
      <c r="I33" s="50">
        <f t="shared" si="1"/>
        <v>1</v>
      </c>
      <c r="J33" s="49">
        <v>0</v>
      </c>
      <c r="K33" s="49">
        <v>0</v>
      </c>
      <c r="L33" s="50">
        <v>0</v>
      </c>
      <c r="M33" s="49">
        <v>0</v>
      </c>
      <c r="N33" s="49">
        <v>0</v>
      </c>
      <c r="O33" s="50">
        <v>0</v>
      </c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4"/>
      <c r="ALI33" s="14"/>
      <c r="ALJ33" s="14"/>
      <c r="ALK33" s="14"/>
      <c r="ALL33" s="14"/>
    </row>
    <row r="34" spans="1:1000" s="10" customFormat="1" ht="88.7" customHeight="1">
      <c r="A34" s="47" t="s">
        <v>63</v>
      </c>
      <c r="B34" s="48" t="s">
        <v>64</v>
      </c>
      <c r="C34" s="49">
        <v>17561.8</v>
      </c>
      <c r="D34" s="49">
        <v>903.7</v>
      </c>
      <c r="E34" s="49">
        <v>903.7</v>
      </c>
      <c r="F34" s="50">
        <f t="shared" si="0"/>
        <v>1</v>
      </c>
      <c r="G34" s="49">
        <v>79606.100000000006</v>
      </c>
      <c r="H34" s="49">
        <f>5000-E34</f>
        <v>4096.3</v>
      </c>
      <c r="I34" s="50">
        <f t="shared" si="1"/>
        <v>5.1457111954988373E-2</v>
      </c>
      <c r="J34" s="49">
        <v>0</v>
      </c>
      <c r="K34" s="49">
        <v>0</v>
      </c>
      <c r="L34" s="50">
        <v>0</v>
      </c>
      <c r="M34" s="49">
        <v>0</v>
      </c>
      <c r="N34" s="49">
        <v>0</v>
      </c>
      <c r="O34" s="50">
        <v>0</v>
      </c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4"/>
      <c r="ALI34" s="14"/>
      <c r="ALJ34" s="14"/>
      <c r="ALK34" s="14"/>
      <c r="ALL34" s="14"/>
    </row>
    <row r="35" spans="1:1000" s="10" customFormat="1" ht="89.25">
      <c r="A35" s="47" t="s">
        <v>65</v>
      </c>
      <c r="B35" s="48" t="s">
        <v>66</v>
      </c>
      <c r="C35" s="49">
        <f>62175.7+48620.6</f>
        <v>110796.29999999999</v>
      </c>
      <c r="D35" s="49">
        <v>109175.7</v>
      </c>
      <c r="E35" s="49">
        <f>62175.7+47000</f>
        <v>109175.7</v>
      </c>
      <c r="F35" s="50">
        <f t="shared" si="0"/>
        <v>1</v>
      </c>
      <c r="G35" s="49">
        <f>(66144.3+51724.1)-C35</f>
        <v>7072.1000000000058</v>
      </c>
      <c r="H35" s="49">
        <f>(66144.3+50000)-E35</f>
        <v>6968.6000000000058</v>
      </c>
      <c r="I35" s="50">
        <f t="shared" si="1"/>
        <v>0.98536502594703135</v>
      </c>
      <c r="J35" s="49">
        <v>0</v>
      </c>
      <c r="K35" s="49">
        <v>0</v>
      </c>
      <c r="L35" s="50">
        <v>0</v>
      </c>
      <c r="M35" s="49">
        <v>0</v>
      </c>
      <c r="N35" s="49">
        <v>0</v>
      </c>
      <c r="O35" s="50">
        <v>0</v>
      </c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4"/>
      <c r="ALI35" s="14"/>
      <c r="ALJ35" s="14"/>
      <c r="ALK35" s="14"/>
      <c r="ALL35" s="14"/>
    </row>
    <row r="36" spans="1:1000" s="10" customFormat="1" ht="42" customHeight="1">
      <c r="A36" s="47" t="s">
        <v>67</v>
      </c>
      <c r="B36" s="48" t="s">
        <v>68</v>
      </c>
      <c r="C36" s="49">
        <f>8945.2+102870.2</f>
        <v>111815.4</v>
      </c>
      <c r="D36" s="49">
        <v>2064.6999999999998</v>
      </c>
      <c r="E36" s="49">
        <v>2064.6999999999998</v>
      </c>
      <c r="F36" s="50">
        <f t="shared" si="0"/>
        <v>1</v>
      </c>
      <c r="G36" s="49">
        <v>0</v>
      </c>
      <c r="H36" s="49">
        <v>0</v>
      </c>
      <c r="I36" s="50">
        <f t="shared" si="1"/>
        <v>0</v>
      </c>
      <c r="J36" s="49">
        <v>0</v>
      </c>
      <c r="K36" s="49">
        <v>0</v>
      </c>
      <c r="L36" s="50">
        <v>0</v>
      </c>
      <c r="M36" s="49">
        <v>0</v>
      </c>
      <c r="N36" s="49">
        <v>0</v>
      </c>
      <c r="O36" s="50">
        <v>0</v>
      </c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4"/>
      <c r="ALI36" s="14"/>
      <c r="ALJ36" s="14"/>
      <c r="ALK36" s="14"/>
      <c r="ALL36" s="14"/>
    </row>
    <row r="37" spans="1:1000" s="10" customFormat="1" ht="255">
      <c r="A37" s="47" t="s">
        <v>69</v>
      </c>
      <c r="B37" s="48" t="s">
        <v>70</v>
      </c>
      <c r="C37" s="49">
        <v>3362.8</v>
      </c>
      <c r="D37" s="49">
        <v>0</v>
      </c>
      <c r="E37" s="49">
        <v>0</v>
      </c>
      <c r="F37" s="50">
        <f t="shared" si="0"/>
        <v>0</v>
      </c>
      <c r="G37" s="49">
        <v>0</v>
      </c>
      <c r="H37" s="49">
        <v>0</v>
      </c>
      <c r="I37" s="50">
        <v>0</v>
      </c>
      <c r="J37" s="49">
        <v>0</v>
      </c>
      <c r="K37" s="49">
        <v>0</v>
      </c>
      <c r="L37" s="50">
        <v>0</v>
      </c>
      <c r="M37" s="49">
        <v>0</v>
      </c>
      <c r="N37" s="49">
        <v>0</v>
      </c>
      <c r="O37" s="50">
        <v>0</v>
      </c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4"/>
      <c r="ALI37" s="14"/>
      <c r="ALJ37" s="14"/>
      <c r="ALK37" s="14"/>
      <c r="ALL37" s="14"/>
    </row>
    <row r="38" spans="1:1000" s="10" customFormat="1" ht="165.75">
      <c r="A38" s="47" t="s">
        <v>71</v>
      </c>
      <c r="B38" s="48" t="s">
        <v>72</v>
      </c>
      <c r="C38" s="49">
        <v>24334.5</v>
      </c>
      <c r="D38" s="49">
        <v>0</v>
      </c>
      <c r="E38" s="49">
        <v>0</v>
      </c>
      <c r="F38" s="50">
        <f t="shared" si="0"/>
        <v>0</v>
      </c>
      <c r="G38" s="49">
        <v>0</v>
      </c>
      <c r="H38" s="49">
        <v>0</v>
      </c>
      <c r="I38" s="50">
        <f>IF(G38&lt;&gt;0,H38/G38,0)</f>
        <v>0</v>
      </c>
      <c r="J38" s="49">
        <v>0</v>
      </c>
      <c r="K38" s="49">
        <v>0</v>
      </c>
      <c r="L38" s="50">
        <v>0</v>
      </c>
      <c r="M38" s="49">
        <v>0</v>
      </c>
      <c r="N38" s="49">
        <v>0</v>
      </c>
      <c r="O38" s="50">
        <v>0</v>
      </c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4"/>
      <c r="ALI38" s="14"/>
      <c r="ALJ38" s="14"/>
      <c r="ALK38" s="14"/>
      <c r="ALL38" s="14"/>
    </row>
    <row r="39" spans="1:1000" s="46" customFormat="1" ht="54.75" customHeight="1">
      <c r="A39" s="42">
        <v>2</v>
      </c>
      <c r="B39" s="43" t="s">
        <v>73</v>
      </c>
      <c r="C39" s="51">
        <f>C40+C41+C42+C43+C44+C45+C46+C47+C48+C49+C50</f>
        <v>3626736.7</v>
      </c>
      <c r="D39" s="51">
        <f>D40+D41+D42+D43+D44+D45+D46+D47+D48+D49+D50</f>
        <v>414577.77999999997</v>
      </c>
      <c r="E39" s="51">
        <f>E40+E41+E42+E43+E44+E45+E46+E47+E48+E49+E50</f>
        <v>414577.77999999997</v>
      </c>
      <c r="F39" s="45">
        <f>E39/D39</f>
        <v>1</v>
      </c>
      <c r="G39" s="51">
        <f>G40+G41+G42+G43+G44+G45+G46+G47+G48+G49+G50</f>
        <v>142259.20000000001</v>
      </c>
      <c r="H39" s="51">
        <f>H40+H41+H42+H43+H44+H45+H46+H47+H48+H49+H50</f>
        <v>14797.86</v>
      </c>
      <c r="I39" s="45">
        <f>H39/G39</f>
        <v>0.10402040781896707</v>
      </c>
      <c r="J39" s="51">
        <f>J40+J41+J42+J43+J44+J45+J46+J47+J48+J49+J50</f>
        <v>11859.14</v>
      </c>
      <c r="K39" s="51">
        <f>K40+K41+K42+K43+K44+K45+K46+K47+K48+K49+K50</f>
        <v>1259.92</v>
      </c>
      <c r="L39" s="45">
        <f>K39/J39</f>
        <v>0.10624041878247496</v>
      </c>
      <c r="M39" s="51">
        <f>M40+M41+M42+M43+M44+M45+M46+M47+M48+M49+M50</f>
        <v>0</v>
      </c>
      <c r="N39" s="51">
        <f>N40+N41+N42+N43+N44+N45+N46+N47+N48+N49+N50</f>
        <v>0</v>
      </c>
      <c r="O39" s="45">
        <v>0</v>
      </c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4"/>
      <c r="ALI39" s="14"/>
      <c r="ALJ39" s="14"/>
      <c r="ALK39" s="14"/>
      <c r="ALL39" s="14"/>
    </row>
    <row r="40" spans="1:1000" s="46" customFormat="1" ht="76.5">
      <c r="A40" s="47" t="s">
        <v>74</v>
      </c>
      <c r="B40" s="48" t="s">
        <v>75</v>
      </c>
      <c r="C40" s="49">
        <v>479892</v>
      </c>
      <c r="D40" s="49">
        <v>46985.22</v>
      </c>
      <c r="E40" s="49">
        <v>46985.22</v>
      </c>
      <c r="F40" s="50">
        <f>E40/D40</f>
        <v>1</v>
      </c>
      <c r="G40" s="49">
        <v>30631.4</v>
      </c>
      <c r="H40" s="49">
        <v>2999.06</v>
      </c>
      <c r="I40" s="50">
        <f>H40/G40</f>
        <v>9.7908029015977061E-2</v>
      </c>
      <c r="J40" s="49">
        <v>5156.8</v>
      </c>
      <c r="K40" s="49">
        <v>504.89</v>
      </c>
      <c r="L40" s="50">
        <f>K40/J40</f>
        <v>9.7907617126900395E-2</v>
      </c>
      <c r="M40" s="49">
        <v>0</v>
      </c>
      <c r="N40" s="49">
        <v>0</v>
      </c>
      <c r="O40" s="50">
        <v>0</v>
      </c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4"/>
      <c r="ALI40" s="14"/>
      <c r="ALJ40" s="14"/>
      <c r="ALK40" s="14"/>
      <c r="ALL40" s="14"/>
    </row>
    <row r="41" spans="1:1000" s="46" customFormat="1" ht="63.75">
      <c r="A41" s="47" t="s">
        <v>76</v>
      </c>
      <c r="B41" s="48" t="s">
        <v>77</v>
      </c>
      <c r="C41" s="49">
        <v>656896.80000000005</v>
      </c>
      <c r="D41" s="49">
        <v>74000.78</v>
      </c>
      <c r="E41" s="49">
        <v>74000.78</v>
      </c>
      <c r="F41" s="50">
        <f>E41/D41</f>
        <v>1</v>
      </c>
      <c r="G41" s="49">
        <v>6635.32</v>
      </c>
      <c r="H41" s="49">
        <v>747.48</v>
      </c>
      <c r="I41" s="50">
        <f>H41/G41</f>
        <v>0.11265168823809553</v>
      </c>
      <c r="J41" s="49">
        <v>6702.34</v>
      </c>
      <c r="K41" s="49">
        <v>755.03</v>
      </c>
      <c r="L41" s="50">
        <f>K41/J41</f>
        <v>0.11265170074929054</v>
      </c>
      <c r="M41" s="49">
        <v>0</v>
      </c>
      <c r="N41" s="49">
        <v>0</v>
      </c>
      <c r="O41" s="50">
        <v>0</v>
      </c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4"/>
      <c r="ALI41" s="14"/>
      <c r="ALJ41" s="14"/>
      <c r="ALK41" s="14"/>
      <c r="ALL41" s="14"/>
    </row>
    <row r="42" spans="1:1000" s="10" customFormat="1" ht="127.5">
      <c r="A42" s="47" t="s">
        <v>78</v>
      </c>
      <c r="B42" s="48" t="s">
        <v>79</v>
      </c>
      <c r="C42" s="49">
        <v>141781.1</v>
      </c>
      <c r="D42" s="49">
        <v>10</v>
      </c>
      <c r="E42" s="49">
        <v>10</v>
      </c>
      <c r="F42" s="50">
        <f>E42/D42</f>
        <v>1</v>
      </c>
      <c r="G42" s="49">
        <v>1432.1</v>
      </c>
      <c r="H42" s="49">
        <v>0.1</v>
      </c>
      <c r="I42" s="50">
        <f>H42/G42</f>
        <v>6.9827526010753449E-5</v>
      </c>
      <c r="J42" s="49">
        <v>0</v>
      </c>
      <c r="K42" s="49">
        <v>0</v>
      </c>
      <c r="L42" s="50">
        <v>0</v>
      </c>
      <c r="M42" s="49">
        <v>0</v>
      </c>
      <c r="N42" s="49">
        <v>0</v>
      </c>
      <c r="O42" s="50">
        <v>0</v>
      </c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4"/>
      <c r="ALI42" s="14"/>
      <c r="ALJ42" s="14"/>
      <c r="ALK42" s="14"/>
      <c r="ALL42" s="14"/>
    </row>
    <row r="43" spans="1:1000" s="10" customFormat="1" ht="111.95" customHeight="1">
      <c r="A43" s="47" t="s">
        <v>80</v>
      </c>
      <c r="B43" s="48" t="s">
        <v>81</v>
      </c>
      <c r="C43" s="49">
        <v>5640</v>
      </c>
      <c r="D43" s="49">
        <v>0</v>
      </c>
      <c r="E43" s="49">
        <v>0</v>
      </c>
      <c r="F43" s="50">
        <v>0</v>
      </c>
      <c r="G43" s="49">
        <v>360</v>
      </c>
      <c r="H43" s="49">
        <v>0</v>
      </c>
      <c r="I43" s="50">
        <f>H43/G43*100</f>
        <v>0</v>
      </c>
      <c r="J43" s="49">
        <v>0</v>
      </c>
      <c r="K43" s="49">
        <v>0</v>
      </c>
      <c r="L43" s="50">
        <v>0</v>
      </c>
      <c r="M43" s="49">
        <v>0</v>
      </c>
      <c r="N43" s="49">
        <v>0</v>
      </c>
      <c r="O43" s="50">
        <v>0</v>
      </c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4"/>
      <c r="ALI43" s="14"/>
      <c r="ALJ43" s="14"/>
      <c r="ALK43" s="14"/>
      <c r="ALL43" s="14"/>
    </row>
    <row r="44" spans="1:1000" s="10" customFormat="1" ht="109.7" customHeight="1">
      <c r="A44" s="47" t="s">
        <v>82</v>
      </c>
      <c r="B44" s="48" t="s">
        <v>83</v>
      </c>
      <c r="C44" s="49">
        <v>27194.7</v>
      </c>
      <c r="D44" s="49">
        <v>0</v>
      </c>
      <c r="E44" s="49">
        <v>0</v>
      </c>
      <c r="F44" s="50">
        <v>0</v>
      </c>
      <c r="G44" s="49">
        <v>274.69</v>
      </c>
      <c r="H44" s="49">
        <v>0</v>
      </c>
      <c r="I44" s="50">
        <v>0</v>
      </c>
      <c r="J44" s="49">
        <v>0</v>
      </c>
      <c r="K44" s="49">
        <v>0</v>
      </c>
      <c r="L44" s="50">
        <v>0</v>
      </c>
      <c r="M44" s="49">
        <v>0</v>
      </c>
      <c r="N44" s="49">
        <v>0</v>
      </c>
      <c r="O44" s="50">
        <v>0</v>
      </c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4"/>
      <c r="ALI44" s="14"/>
      <c r="ALJ44" s="14"/>
      <c r="ALK44" s="14"/>
      <c r="ALL44" s="14"/>
    </row>
    <row r="45" spans="1:1000" s="10" customFormat="1" ht="89.25">
      <c r="A45" s="47" t="s">
        <v>84</v>
      </c>
      <c r="B45" s="48" t="s">
        <v>85</v>
      </c>
      <c r="C45" s="49">
        <v>154788.9</v>
      </c>
      <c r="D45" s="52">
        <v>222.04</v>
      </c>
      <c r="E45" s="53">
        <v>222.04</v>
      </c>
      <c r="F45" s="50">
        <f t="shared" ref="F45:F58" si="2">E45/D45</f>
        <v>1</v>
      </c>
      <c r="G45" s="49">
        <v>1563.52</v>
      </c>
      <c r="H45" s="53">
        <v>2.2400000000000002</v>
      </c>
      <c r="I45" s="50">
        <f>H45/G45</f>
        <v>1.4326647564469916E-3</v>
      </c>
      <c r="J45" s="49">
        <v>0</v>
      </c>
      <c r="K45" s="49">
        <v>0</v>
      </c>
      <c r="L45" s="50">
        <v>0</v>
      </c>
      <c r="M45" s="49">
        <v>0</v>
      </c>
      <c r="N45" s="49">
        <v>0</v>
      </c>
      <c r="O45" s="50">
        <v>0</v>
      </c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4"/>
      <c r="ALI45" s="14"/>
      <c r="ALJ45" s="14"/>
      <c r="ALK45" s="14"/>
      <c r="ALL45" s="14"/>
    </row>
    <row r="46" spans="1:1000" s="10" customFormat="1" ht="78.2" customHeight="1">
      <c r="A46" s="47" t="s">
        <v>86</v>
      </c>
      <c r="B46" s="48" t="s">
        <v>87</v>
      </c>
      <c r="C46" s="49">
        <v>845145.5</v>
      </c>
      <c r="D46" s="49">
        <v>18038.39</v>
      </c>
      <c r="E46" s="49">
        <v>18038.39</v>
      </c>
      <c r="F46" s="50">
        <f t="shared" si="2"/>
        <v>1</v>
      </c>
      <c r="G46" s="49">
        <v>62529.3</v>
      </c>
      <c r="H46" s="49">
        <v>1528</v>
      </c>
      <c r="I46" s="50">
        <f>H46/G46</f>
        <v>2.4436544148103367E-2</v>
      </c>
      <c r="J46" s="49">
        <v>0</v>
      </c>
      <c r="K46" s="49">
        <v>0</v>
      </c>
      <c r="L46" s="50">
        <v>0</v>
      </c>
      <c r="M46" s="49">
        <v>0</v>
      </c>
      <c r="N46" s="49">
        <v>0</v>
      </c>
      <c r="O46" s="50">
        <v>0</v>
      </c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4"/>
      <c r="ALI46" s="14"/>
      <c r="ALJ46" s="14"/>
      <c r="ALK46" s="14"/>
      <c r="ALL46" s="14"/>
    </row>
    <row r="47" spans="1:1000" s="10" customFormat="1" ht="109.7" customHeight="1">
      <c r="A47" s="47" t="s">
        <v>88</v>
      </c>
      <c r="B47" s="48" t="s">
        <v>89</v>
      </c>
      <c r="C47" s="49">
        <v>79014.100000000006</v>
      </c>
      <c r="D47" s="49">
        <v>16817.43</v>
      </c>
      <c r="E47" s="49">
        <v>16817.43</v>
      </c>
      <c r="F47" s="50">
        <f t="shared" si="2"/>
        <v>1</v>
      </c>
      <c r="G47" s="49">
        <v>798.12</v>
      </c>
      <c r="H47" s="49">
        <v>169.87</v>
      </c>
      <c r="I47" s="50">
        <f>H47/G47</f>
        <v>0.21283766852102443</v>
      </c>
      <c r="J47" s="49">
        <v>0</v>
      </c>
      <c r="K47" s="49">
        <v>0</v>
      </c>
      <c r="L47" s="50">
        <v>0</v>
      </c>
      <c r="M47" s="49">
        <v>0</v>
      </c>
      <c r="N47" s="49">
        <v>0</v>
      </c>
      <c r="O47" s="50">
        <v>0</v>
      </c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4"/>
      <c r="ALI47" s="14"/>
      <c r="ALJ47" s="14"/>
      <c r="ALK47" s="14"/>
      <c r="ALL47" s="14"/>
    </row>
    <row r="48" spans="1:1000" s="10" customFormat="1" ht="71.099999999999994" customHeight="1">
      <c r="A48" s="47" t="s">
        <v>90</v>
      </c>
      <c r="B48" s="54" t="s">
        <v>91</v>
      </c>
      <c r="C48" s="49">
        <v>595877.69999999995</v>
      </c>
      <c r="D48" s="49">
        <v>146500.64000000001</v>
      </c>
      <c r="E48" s="49">
        <v>146500.64000000001</v>
      </c>
      <c r="F48" s="50">
        <f t="shared" si="2"/>
        <v>1</v>
      </c>
      <c r="G48" s="49">
        <v>38034.75</v>
      </c>
      <c r="H48" s="49">
        <v>9351.11</v>
      </c>
      <c r="I48" s="50">
        <f>H48/G48</f>
        <v>0.24585701233740201</v>
      </c>
      <c r="J48" s="49">
        <v>0</v>
      </c>
      <c r="K48" s="49">
        <v>0</v>
      </c>
      <c r="L48" s="50">
        <v>0</v>
      </c>
      <c r="M48" s="49">
        <v>0</v>
      </c>
      <c r="N48" s="49">
        <v>0</v>
      </c>
      <c r="O48" s="50">
        <v>0</v>
      </c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4"/>
      <c r="ALI48" s="14"/>
      <c r="ALJ48" s="14"/>
      <c r="ALK48" s="14"/>
      <c r="ALL48" s="14"/>
    </row>
    <row r="49" spans="1:1000" s="10" customFormat="1" ht="157.35" customHeight="1">
      <c r="A49" s="47" t="s">
        <v>92</v>
      </c>
      <c r="B49" s="54" t="s">
        <v>93</v>
      </c>
      <c r="C49" s="49">
        <v>578869.19999999995</v>
      </c>
      <c r="D49" s="49">
        <v>97003.35</v>
      </c>
      <c r="E49" s="49">
        <v>97003.35</v>
      </c>
      <c r="F49" s="50">
        <f t="shared" si="2"/>
        <v>1</v>
      </c>
      <c r="G49" s="49">
        <v>0</v>
      </c>
      <c r="H49" s="49">
        <v>0</v>
      </c>
      <c r="I49" s="50">
        <v>0</v>
      </c>
      <c r="J49" s="49">
        <v>0</v>
      </c>
      <c r="K49" s="49">
        <v>0</v>
      </c>
      <c r="L49" s="50">
        <v>0</v>
      </c>
      <c r="M49" s="49">
        <v>0</v>
      </c>
      <c r="N49" s="49">
        <v>0</v>
      </c>
      <c r="O49" s="50">
        <v>0</v>
      </c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4"/>
      <c r="ALI49" s="14"/>
      <c r="ALJ49" s="14"/>
      <c r="ALK49" s="14"/>
      <c r="ALL49" s="14"/>
    </row>
    <row r="50" spans="1:1000" s="10" customFormat="1" ht="181.9" customHeight="1">
      <c r="A50" s="47" t="s">
        <v>94</v>
      </c>
      <c r="B50" s="54" t="s">
        <v>95</v>
      </c>
      <c r="C50" s="49">
        <v>61636.7</v>
      </c>
      <c r="D50" s="49">
        <v>14999.93</v>
      </c>
      <c r="E50" s="49">
        <v>14999.93</v>
      </c>
      <c r="F50" s="50">
        <f t="shared" si="2"/>
        <v>1</v>
      </c>
      <c r="G50" s="49">
        <v>0</v>
      </c>
      <c r="H50" s="49">
        <v>0</v>
      </c>
      <c r="I50" s="50">
        <v>0</v>
      </c>
      <c r="J50" s="49">
        <v>0</v>
      </c>
      <c r="K50" s="49">
        <v>0</v>
      </c>
      <c r="L50" s="50">
        <v>0</v>
      </c>
      <c r="M50" s="49">
        <v>0</v>
      </c>
      <c r="N50" s="49">
        <v>0</v>
      </c>
      <c r="O50" s="50">
        <v>0</v>
      </c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4"/>
      <c r="ALI50" s="14"/>
      <c r="ALJ50" s="14"/>
      <c r="ALK50" s="14"/>
      <c r="ALL50" s="14"/>
    </row>
    <row r="51" spans="1:1000" s="46" customFormat="1" ht="48.95" customHeight="1">
      <c r="A51" s="42">
        <v>3</v>
      </c>
      <c r="B51" s="43" t="s">
        <v>96</v>
      </c>
      <c r="C51" s="51">
        <f>C52+C53+C54</f>
        <v>819993.39998800005</v>
      </c>
      <c r="D51" s="51">
        <f>D52+D53+D54</f>
        <v>155279.62559700001</v>
      </c>
      <c r="E51" s="51">
        <f>E52+E53+E54</f>
        <v>155279.62559700001</v>
      </c>
      <c r="F51" s="45">
        <f t="shared" si="2"/>
        <v>1</v>
      </c>
      <c r="G51" s="51">
        <f>G52+G53+G54</f>
        <v>56965.409502000002</v>
      </c>
      <c r="H51" s="51">
        <f>H52+H53+H54</f>
        <v>7897.6958630000008</v>
      </c>
      <c r="I51" s="45">
        <f t="shared" ref="I51:I58" si="3">H51/G51</f>
        <v>0.13864020169507812</v>
      </c>
      <c r="J51" s="51">
        <f>J52+J53+J54</f>
        <v>0</v>
      </c>
      <c r="K51" s="51">
        <f>K52+K53+K54</f>
        <v>0</v>
      </c>
      <c r="L51" s="45">
        <v>0</v>
      </c>
      <c r="M51" s="51">
        <f>M52+M53+M54</f>
        <v>0</v>
      </c>
      <c r="N51" s="51">
        <f>N52+N53+N54</f>
        <v>0</v>
      </c>
      <c r="O51" s="45">
        <v>0</v>
      </c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4"/>
      <c r="ALI51" s="14"/>
      <c r="ALJ51" s="14"/>
      <c r="ALK51" s="14"/>
      <c r="ALL51" s="14"/>
    </row>
    <row r="52" spans="1:1000" s="10" customFormat="1" ht="99.2" customHeight="1">
      <c r="A52" s="47" t="s">
        <v>97</v>
      </c>
      <c r="B52" s="55" t="s">
        <v>98</v>
      </c>
      <c r="C52" s="49">
        <v>311188.79999700002</v>
      </c>
      <c r="D52" s="49">
        <v>67822.969507000002</v>
      </c>
      <c r="E52" s="49">
        <v>67822.969507000002</v>
      </c>
      <c r="F52" s="50">
        <f t="shared" si="2"/>
        <v>1</v>
      </c>
      <c r="G52" s="49">
        <v>34803.349283000003</v>
      </c>
      <c r="H52" s="49">
        <v>5443.0659530000003</v>
      </c>
      <c r="I52" s="50">
        <f t="shared" si="3"/>
        <v>0.15639488914530167</v>
      </c>
      <c r="J52" s="49">
        <v>0</v>
      </c>
      <c r="K52" s="49">
        <v>0</v>
      </c>
      <c r="L52" s="50">
        <v>0</v>
      </c>
      <c r="M52" s="49">
        <v>0</v>
      </c>
      <c r="N52" s="49">
        <v>0</v>
      </c>
      <c r="O52" s="50">
        <v>0</v>
      </c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4"/>
      <c r="ALI52" s="14"/>
      <c r="ALJ52" s="14"/>
      <c r="ALK52" s="14"/>
      <c r="ALL52" s="14"/>
    </row>
    <row r="53" spans="1:1000" s="10" customFormat="1" ht="63.75">
      <c r="A53" s="47" t="s">
        <v>99</v>
      </c>
      <c r="B53" s="55" t="s">
        <v>100</v>
      </c>
      <c r="C53" s="49">
        <v>191979.599991</v>
      </c>
      <c r="D53" s="49">
        <v>58212.935550000002</v>
      </c>
      <c r="E53" s="49">
        <v>58212.935550000002</v>
      </c>
      <c r="F53" s="50">
        <f t="shared" si="2"/>
        <v>1</v>
      </c>
      <c r="G53" s="49">
        <v>1939.1878790000001</v>
      </c>
      <c r="H53" s="49">
        <v>588.00945000000002</v>
      </c>
      <c r="I53" s="50">
        <f t="shared" si="3"/>
        <v>0.30322459023579734</v>
      </c>
      <c r="J53" s="49">
        <v>0</v>
      </c>
      <c r="K53" s="49">
        <v>0</v>
      </c>
      <c r="L53" s="50">
        <v>0</v>
      </c>
      <c r="M53" s="49">
        <v>0</v>
      </c>
      <c r="N53" s="49">
        <v>0</v>
      </c>
      <c r="O53" s="50">
        <v>0</v>
      </c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4"/>
      <c r="ALI53" s="14"/>
      <c r="ALJ53" s="14"/>
      <c r="ALK53" s="14"/>
      <c r="ALL53" s="14"/>
    </row>
    <row r="54" spans="1:1000" s="10" customFormat="1" ht="63.75">
      <c r="A54" s="47" t="s">
        <v>101</v>
      </c>
      <c r="B54" s="56" t="s">
        <v>102</v>
      </c>
      <c r="C54" s="49">
        <v>316825</v>
      </c>
      <c r="D54" s="49">
        <v>29243.720539999998</v>
      </c>
      <c r="E54" s="49">
        <v>29243.720539999998</v>
      </c>
      <c r="F54" s="50">
        <f t="shared" si="2"/>
        <v>1</v>
      </c>
      <c r="G54" s="49">
        <v>20222.872340000002</v>
      </c>
      <c r="H54" s="49">
        <v>1866.6204600000001</v>
      </c>
      <c r="I54" s="50">
        <f t="shared" si="3"/>
        <v>9.2302439960910115E-2</v>
      </c>
      <c r="J54" s="49">
        <v>0</v>
      </c>
      <c r="K54" s="49">
        <v>0</v>
      </c>
      <c r="L54" s="50">
        <v>0</v>
      </c>
      <c r="M54" s="49">
        <v>0</v>
      </c>
      <c r="N54" s="49">
        <v>0</v>
      </c>
      <c r="O54" s="50">
        <v>0</v>
      </c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4"/>
      <c r="ALI54" s="14"/>
      <c r="ALJ54" s="14"/>
      <c r="ALK54" s="14"/>
      <c r="ALL54" s="14"/>
    </row>
    <row r="55" spans="1:1000" s="46" customFormat="1" ht="99.2" customHeight="1">
      <c r="A55" s="42">
        <v>4</v>
      </c>
      <c r="B55" s="43" t="s">
        <v>103</v>
      </c>
      <c r="C55" s="44">
        <f>C56</f>
        <v>2068</v>
      </c>
      <c r="D55" s="44">
        <f>D56</f>
        <v>82.72</v>
      </c>
      <c r="E55" s="44">
        <f>E56</f>
        <v>82.72</v>
      </c>
      <c r="F55" s="45">
        <f t="shared" si="2"/>
        <v>1</v>
      </c>
      <c r="G55" s="44">
        <f>G56</f>
        <v>132</v>
      </c>
      <c r="H55" s="44">
        <f>H56</f>
        <v>5.28</v>
      </c>
      <c r="I55" s="45">
        <f t="shared" si="3"/>
        <v>0.04</v>
      </c>
      <c r="J55" s="44">
        <f>J56</f>
        <v>0</v>
      </c>
      <c r="K55" s="44">
        <f>K56</f>
        <v>0</v>
      </c>
      <c r="L55" s="45">
        <v>0</v>
      </c>
      <c r="M55" s="44">
        <f>M56</f>
        <v>0</v>
      </c>
      <c r="N55" s="44">
        <f>N56</f>
        <v>0</v>
      </c>
      <c r="O55" s="45">
        <v>0</v>
      </c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4"/>
      <c r="ALI55" s="14"/>
      <c r="ALJ55" s="14"/>
      <c r="ALK55" s="14"/>
      <c r="ALL55" s="14"/>
    </row>
    <row r="56" spans="1:1000" s="10" customFormat="1" ht="109.7" customHeight="1">
      <c r="A56" s="47" t="s">
        <v>104</v>
      </c>
      <c r="B56" s="56" t="s">
        <v>105</v>
      </c>
      <c r="C56" s="49">
        <v>2068</v>
      </c>
      <c r="D56" s="49">
        <v>82.72</v>
      </c>
      <c r="E56" s="49">
        <v>82.72</v>
      </c>
      <c r="F56" s="50">
        <f t="shared" si="2"/>
        <v>1</v>
      </c>
      <c r="G56" s="49">
        <v>132</v>
      </c>
      <c r="H56" s="49">
        <v>5.28</v>
      </c>
      <c r="I56" s="50">
        <f t="shared" si="3"/>
        <v>0.04</v>
      </c>
      <c r="J56" s="49">
        <v>0</v>
      </c>
      <c r="K56" s="49">
        <v>0</v>
      </c>
      <c r="L56" s="50">
        <v>0</v>
      </c>
      <c r="M56" s="49">
        <v>0</v>
      </c>
      <c r="N56" s="49">
        <v>0</v>
      </c>
      <c r="O56" s="50">
        <v>0</v>
      </c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4"/>
      <c r="ALI56" s="14"/>
      <c r="ALJ56" s="14"/>
      <c r="ALK56" s="14"/>
      <c r="ALL56" s="14"/>
    </row>
    <row r="57" spans="1:1000" s="46" customFormat="1" ht="86.25" customHeight="1">
      <c r="A57" s="42">
        <v>5</v>
      </c>
      <c r="B57" s="43" t="s">
        <v>106</v>
      </c>
      <c r="C57" s="44">
        <f>C58+C66+C67+C64+C63+C62+C65+C68</f>
        <v>1203855.1390840001</v>
      </c>
      <c r="D57" s="44">
        <f>D58+D66+D67+D64+D63+D62+D65+D68</f>
        <v>234125.06294599999</v>
      </c>
      <c r="E57" s="44">
        <f>E58+E66+E67+E64+E63+E62+E65+E68</f>
        <v>234125.06294599999</v>
      </c>
      <c r="F57" s="45">
        <f t="shared" si="2"/>
        <v>1</v>
      </c>
      <c r="G57" s="44">
        <f>G58+G66+G67+G64+G63+G62+G65+G68</f>
        <v>111772.218536</v>
      </c>
      <c r="H57" s="44">
        <f>H58+H66+H67+H64+H63+H62+H65+H68</f>
        <v>45780.408684000002</v>
      </c>
      <c r="I57" s="45">
        <f t="shared" si="3"/>
        <v>0.40958665116998533</v>
      </c>
      <c r="J57" s="44">
        <f>J58+J66+J67+J64+J63+J62+J65+J68</f>
        <v>34698.954279999998</v>
      </c>
      <c r="K57" s="44">
        <f>K58+K66+K67+K64+K63+K62+K65+K68</f>
        <v>20530.993149999998</v>
      </c>
      <c r="L57" s="45">
        <f>K57/J57</f>
        <v>0.59168910349075798</v>
      </c>
      <c r="M57" s="44">
        <f>M58+M66+M67+M64+M63+M62+M65+M68</f>
        <v>2963.39</v>
      </c>
      <c r="N57" s="44">
        <f>N58+N66+N67+N64+N63+N62+N65+N68</f>
        <v>0</v>
      </c>
      <c r="O57" s="45">
        <f>N57/M57</f>
        <v>0</v>
      </c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4"/>
      <c r="ALI57" s="14"/>
      <c r="ALJ57" s="14"/>
      <c r="ALK57" s="14"/>
      <c r="ALL57" s="14"/>
    </row>
    <row r="58" spans="1:1000" s="10" customFormat="1" ht="102">
      <c r="A58" s="57" t="s">
        <v>107</v>
      </c>
      <c r="B58" s="48" t="s">
        <v>108</v>
      </c>
      <c r="C58" s="49">
        <f>C60+C61</f>
        <v>243474.40340000001</v>
      </c>
      <c r="D58" s="49">
        <f>D60+D61</f>
        <v>188908.91339999999</v>
      </c>
      <c r="E58" s="49">
        <f>E60+E61</f>
        <v>188908.91339999999</v>
      </c>
      <c r="F58" s="50">
        <f t="shared" si="2"/>
        <v>1</v>
      </c>
      <c r="G58" s="49">
        <f>G60+G61</f>
        <v>52915.21</v>
      </c>
      <c r="H58" s="49">
        <f>H60+H61</f>
        <v>7993.22</v>
      </c>
      <c r="I58" s="50">
        <f t="shared" si="3"/>
        <v>0.15105713461214651</v>
      </c>
      <c r="J58" s="49">
        <f>J60+J61</f>
        <v>2993.8338800000001</v>
      </c>
      <c r="K58" s="49">
        <f>K60+K61</f>
        <v>452.24022000000002</v>
      </c>
      <c r="L58" s="50">
        <f>K58/J58</f>
        <v>0.15105721897969837</v>
      </c>
      <c r="M58" s="49">
        <v>0</v>
      </c>
      <c r="N58" s="49">
        <v>0</v>
      </c>
      <c r="O58" s="50">
        <v>0</v>
      </c>
      <c r="P58" s="58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4"/>
      <c r="ALI58" s="14"/>
      <c r="ALJ58" s="14"/>
      <c r="ALK58" s="14"/>
      <c r="ALL58" s="14"/>
    </row>
    <row r="59" spans="1:1000" s="10" customFormat="1">
      <c r="A59" s="57"/>
      <c r="B59" s="59" t="s">
        <v>109</v>
      </c>
      <c r="C59" s="60"/>
      <c r="D59" s="60"/>
      <c r="E59" s="60"/>
      <c r="F59" s="61"/>
      <c r="G59" s="60"/>
      <c r="H59" s="60"/>
      <c r="I59" s="61"/>
      <c r="J59" s="49"/>
      <c r="K59" s="49"/>
      <c r="L59" s="50"/>
      <c r="M59" s="49"/>
      <c r="N59" s="49"/>
      <c r="O59" s="50"/>
      <c r="P59" s="58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4"/>
      <c r="ALI59" s="14"/>
      <c r="ALJ59" s="14"/>
      <c r="ALK59" s="14"/>
      <c r="ALL59" s="14"/>
    </row>
    <row r="60" spans="1:1000" s="10" customFormat="1" ht="25.5">
      <c r="A60" s="57"/>
      <c r="B60" s="59" t="s">
        <v>110</v>
      </c>
      <c r="C60" s="62">
        <v>91344.05</v>
      </c>
      <c r="D60" s="62">
        <v>36778.559999999998</v>
      </c>
      <c r="E60" s="62">
        <v>36778.559999999998</v>
      </c>
      <c r="F60" s="50">
        <f>E60/D60</f>
        <v>1</v>
      </c>
      <c r="G60" s="62">
        <v>19852.14</v>
      </c>
      <c r="H60" s="62">
        <v>7993.2235300000002</v>
      </c>
      <c r="I60" s="50">
        <f>H60/G60</f>
        <v>0.40263787833452719</v>
      </c>
      <c r="J60" s="62">
        <v>1123.19388</v>
      </c>
      <c r="K60" s="62">
        <v>452.24022000000002</v>
      </c>
      <c r="L60" s="50">
        <f>K60/J60</f>
        <v>0.40263771736363096</v>
      </c>
      <c r="M60" s="62">
        <v>0</v>
      </c>
      <c r="N60" s="62">
        <v>0</v>
      </c>
      <c r="O60" s="50">
        <v>0</v>
      </c>
      <c r="P60" s="58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4"/>
      <c r="ALI60" s="14"/>
      <c r="ALJ60" s="14"/>
      <c r="ALK60" s="14"/>
      <c r="ALL60" s="14"/>
    </row>
    <row r="61" spans="1:1000" s="10" customFormat="1">
      <c r="A61" s="57"/>
      <c r="B61" s="59" t="s">
        <v>111</v>
      </c>
      <c r="C61" s="62">
        <v>152130.35339999999</v>
      </c>
      <c r="D61" s="62">
        <v>152130.35339999999</v>
      </c>
      <c r="E61" s="62">
        <v>152130.35339999999</v>
      </c>
      <c r="F61" s="50">
        <f>E61/D61</f>
        <v>1</v>
      </c>
      <c r="G61" s="62">
        <v>33063.07</v>
      </c>
      <c r="H61" s="62">
        <v>-3.5299999999551801E-3</v>
      </c>
      <c r="I61" s="50">
        <f>H61/G61</f>
        <v>-1.0676564517315483E-7</v>
      </c>
      <c r="J61" s="62">
        <v>1870.64</v>
      </c>
      <c r="K61" s="62">
        <v>0</v>
      </c>
      <c r="L61" s="50">
        <f>K61/J61</f>
        <v>0</v>
      </c>
      <c r="M61" s="62">
        <v>0</v>
      </c>
      <c r="N61" s="62">
        <v>0</v>
      </c>
      <c r="O61" s="50">
        <v>0</v>
      </c>
      <c r="P61" s="58"/>
      <c r="AKV61" s="13"/>
      <c r="AKW61" s="13"/>
      <c r="AKX61" s="13"/>
      <c r="AKY61" s="13"/>
      <c r="AKZ61" s="13"/>
      <c r="ALA61" s="13"/>
      <c r="ALB61" s="13"/>
      <c r="ALC61" s="13"/>
      <c r="ALD61" s="13"/>
      <c r="ALE61" s="13"/>
      <c r="ALF61" s="13"/>
      <c r="ALG61" s="13"/>
      <c r="ALH61" s="14"/>
      <c r="ALI61" s="14"/>
      <c r="ALJ61" s="14"/>
      <c r="ALK61" s="14"/>
      <c r="ALL61" s="14"/>
    </row>
    <row r="62" spans="1:1000" s="10" customFormat="1" ht="102.6" customHeight="1">
      <c r="A62" s="47" t="s">
        <v>112</v>
      </c>
      <c r="B62" s="48" t="s">
        <v>113</v>
      </c>
      <c r="C62" s="49">
        <v>140693.63568000001</v>
      </c>
      <c r="D62" s="49">
        <v>0</v>
      </c>
      <c r="E62" s="49">
        <v>0</v>
      </c>
      <c r="F62" s="50">
        <v>0</v>
      </c>
      <c r="G62" s="49">
        <v>1421.1478400000001</v>
      </c>
      <c r="H62" s="49">
        <v>0</v>
      </c>
      <c r="I62" s="50">
        <f>H62/G62*100</f>
        <v>0</v>
      </c>
      <c r="J62" s="49">
        <v>1435.5028600000001</v>
      </c>
      <c r="K62" s="49">
        <v>0</v>
      </c>
      <c r="L62" s="50">
        <f>K62/J62*100</f>
        <v>0</v>
      </c>
      <c r="M62" s="49">
        <v>0</v>
      </c>
      <c r="N62" s="49">
        <v>0</v>
      </c>
      <c r="O62" s="50">
        <v>0</v>
      </c>
      <c r="AKV62" s="13"/>
      <c r="AKW62" s="13"/>
      <c r="AKX62" s="13"/>
      <c r="AKY62" s="13"/>
      <c r="AKZ62" s="13"/>
      <c r="ALA62" s="13"/>
      <c r="ALB62" s="13"/>
      <c r="ALC62" s="13"/>
      <c r="ALD62" s="13"/>
      <c r="ALE62" s="13"/>
      <c r="ALF62" s="13"/>
      <c r="ALG62" s="13"/>
      <c r="ALH62" s="14"/>
      <c r="ALI62" s="14"/>
      <c r="ALJ62" s="14"/>
      <c r="ALK62" s="14"/>
      <c r="ALL62" s="14"/>
    </row>
    <row r="63" spans="1:1000" s="10" customFormat="1" ht="65.25" customHeight="1">
      <c r="A63" s="47" t="s">
        <v>114</v>
      </c>
      <c r="B63" s="48" t="s">
        <v>115</v>
      </c>
      <c r="C63" s="49">
        <v>281323</v>
      </c>
      <c r="D63" s="49">
        <v>5905.1050100000002</v>
      </c>
      <c r="E63" s="49">
        <v>5905.1050100000002</v>
      </c>
      <c r="F63" s="50">
        <f>E63/D63</f>
        <v>1</v>
      </c>
      <c r="G63" s="49">
        <v>2841.1678700000002</v>
      </c>
      <c r="H63" s="49">
        <v>59.674030000000002</v>
      </c>
      <c r="I63" s="50">
        <f>H63/G63</f>
        <v>2.1003345360230331E-2</v>
      </c>
      <c r="J63" s="49">
        <v>2870.3461600000001</v>
      </c>
      <c r="K63" s="49">
        <v>60.250349999999997</v>
      </c>
      <c r="L63" s="50">
        <f>K63/J63</f>
        <v>2.0990621563219399E-2</v>
      </c>
      <c r="M63" s="49">
        <v>0</v>
      </c>
      <c r="N63" s="49">
        <v>0</v>
      </c>
      <c r="O63" s="50">
        <v>0</v>
      </c>
      <c r="AKV63" s="13"/>
      <c r="AKW63" s="13"/>
      <c r="AKX63" s="13"/>
      <c r="AKY63" s="13"/>
      <c r="AKZ63" s="13"/>
      <c r="ALA63" s="13"/>
      <c r="ALB63" s="13"/>
      <c r="ALC63" s="13"/>
      <c r="ALD63" s="13"/>
      <c r="ALE63" s="13"/>
      <c r="ALF63" s="13"/>
      <c r="ALG63" s="13"/>
      <c r="ALH63" s="14"/>
      <c r="ALI63" s="14"/>
      <c r="ALJ63" s="14"/>
      <c r="ALK63" s="14"/>
      <c r="ALL63" s="14"/>
    </row>
    <row r="64" spans="1:1000" s="10" customFormat="1" ht="68.849999999999994" customHeight="1">
      <c r="A64" s="47" t="s">
        <v>116</v>
      </c>
      <c r="B64" s="48" t="s">
        <v>117</v>
      </c>
      <c r="C64" s="49">
        <v>284881.2</v>
      </c>
      <c r="D64" s="49">
        <v>0</v>
      </c>
      <c r="E64" s="49">
        <v>0</v>
      </c>
      <c r="F64" s="50">
        <v>0</v>
      </c>
      <c r="G64" s="49">
        <v>2877.59</v>
      </c>
      <c r="H64" s="49">
        <v>0</v>
      </c>
      <c r="I64" s="50">
        <f>H64/G64*100</f>
        <v>0</v>
      </c>
      <c r="J64" s="49">
        <v>2906.6544399999998</v>
      </c>
      <c r="K64" s="49">
        <v>0</v>
      </c>
      <c r="L64" s="50">
        <f>K64/J64*100</f>
        <v>0</v>
      </c>
      <c r="M64" s="49">
        <v>2963.39</v>
      </c>
      <c r="N64" s="49">
        <v>0</v>
      </c>
      <c r="O64" s="50">
        <v>0</v>
      </c>
      <c r="AKV64" s="13"/>
      <c r="AKW64" s="13"/>
      <c r="AKX64" s="13"/>
      <c r="AKY64" s="13"/>
      <c r="AKZ64" s="13"/>
      <c r="ALA64" s="13"/>
      <c r="ALB64" s="13"/>
      <c r="ALC64" s="13"/>
      <c r="ALD64" s="13"/>
      <c r="ALE64" s="13"/>
      <c r="ALF64" s="13"/>
      <c r="ALG64" s="13"/>
      <c r="ALH64" s="14"/>
      <c r="ALI64" s="14"/>
      <c r="ALJ64" s="14"/>
      <c r="ALK64" s="14"/>
      <c r="ALL64" s="14"/>
    </row>
    <row r="65" spans="1:1000 16361:16384" s="10" customFormat="1" ht="121.35" customHeight="1">
      <c r="A65" s="47" t="s">
        <v>118</v>
      </c>
      <c r="B65" s="48" t="s">
        <v>119</v>
      </c>
      <c r="C65" s="49">
        <v>144768</v>
      </c>
      <c r="D65" s="49">
        <v>0</v>
      </c>
      <c r="E65" s="49">
        <v>0</v>
      </c>
      <c r="F65" s="50">
        <v>0</v>
      </c>
      <c r="G65" s="49">
        <v>1462.3</v>
      </c>
      <c r="H65" s="49">
        <v>0</v>
      </c>
      <c r="I65" s="50">
        <f>H65/G65*100</f>
        <v>0</v>
      </c>
      <c r="J65" s="49">
        <v>1477.07374</v>
      </c>
      <c r="K65" s="49">
        <v>0</v>
      </c>
      <c r="L65" s="50">
        <f>K65/J65*100</f>
        <v>0</v>
      </c>
      <c r="M65" s="49">
        <v>0</v>
      </c>
      <c r="N65" s="49">
        <v>0</v>
      </c>
      <c r="O65" s="50">
        <v>0</v>
      </c>
      <c r="AKV65" s="13"/>
      <c r="AKW65" s="13"/>
      <c r="AKX65" s="13"/>
      <c r="AKY65" s="13"/>
      <c r="AKZ65" s="13"/>
      <c r="ALA65" s="13"/>
      <c r="ALB65" s="13"/>
      <c r="ALC65" s="13"/>
      <c r="ALD65" s="13"/>
      <c r="ALE65" s="13"/>
      <c r="ALF65" s="13"/>
      <c r="ALG65" s="13"/>
      <c r="ALH65" s="14"/>
      <c r="ALI65" s="14"/>
      <c r="ALJ65" s="14"/>
      <c r="ALK65" s="14"/>
      <c r="ALL65" s="14"/>
    </row>
    <row r="66" spans="1:1000 16361:16384" s="10" customFormat="1" ht="51">
      <c r="A66" s="47" t="s">
        <v>120</v>
      </c>
      <c r="B66" s="63" t="s">
        <v>121</v>
      </c>
      <c r="C66" s="49">
        <v>1809.700004</v>
      </c>
      <c r="D66" s="49">
        <v>1020.8895659999999</v>
      </c>
      <c r="E66" s="49">
        <v>1020.8895659999999</v>
      </c>
      <c r="F66" s="50">
        <f>E66/C66</f>
        <v>0.56412088398271332</v>
      </c>
      <c r="G66" s="49">
        <v>2898.2948259999998</v>
      </c>
      <c r="H66" s="49">
        <v>65.163163999999995</v>
      </c>
      <c r="I66" s="50">
        <f>H66/G66</f>
        <v>2.2483276516741778E-2</v>
      </c>
      <c r="J66" s="49">
        <v>0</v>
      </c>
      <c r="K66" s="49">
        <v>0</v>
      </c>
      <c r="L66" s="50">
        <v>0</v>
      </c>
      <c r="M66" s="49">
        <v>0</v>
      </c>
      <c r="N66" s="49">
        <v>0</v>
      </c>
      <c r="O66" s="50">
        <v>0</v>
      </c>
      <c r="AKV66" s="13"/>
      <c r="AKW66" s="13"/>
      <c r="AKX66" s="13"/>
      <c r="AKY66" s="13"/>
      <c r="AKZ66" s="13"/>
      <c r="ALA66" s="13"/>
      <c r="ALB66" s="13"/>
      <c r="ALC66" s="13"/>
      <c r="ALD66" s="13"/>
      <c r="ALE66" s="13"/>
      <c r="ALF66" s="13"/>
      <c r="ALG66" s="13"/>
      <c r="ALH66" s="14"/>
      <c r="ALI66" s="14"/>
      <c r="ALJ66" s="14"/>
      <c r="ALK66" s="14"/>
      <c r="ALL66" s="14"/>
    </row>
    <row r="67" spans="1:1000 16361:16384" s="10" customFormat="1" ht="25.5">
      <c r="A67" s="47" t="s">
        <v>122</v>
      </c>
      <c r="B67" s="63" t="s">
        <v>123</v>
      </c>
      <c r="C67" s="49">
        <v>15615.6</v>
      </c>
      <c r="D67" s="49">
        <v>13568.15497</v>
      </c>
      <c r="E67" s="49">
        <v>13568.15497</v>
      </c>
      <c r="F67" s="50">
        <f>E67/C67</f>
        <v>0.86888463907886981</v>
      </c>
      <c r="G67" s="49">
        <v>41529.508000000002</v>
      </c>
      <c r="H67" s="49">
        <v>36084.351490000001</v>
      </c>
      <c r="I67" s="50">
        <f>H67/G67</f>
        <v>0.86888463715967934</v>
      </c>
      <c r="J67" s="49">
        <v>23015.5432</v>
      </c>
      <c r="K67" s="49">
        <v>20018.50258</v>
      </c>
      <c r="L67" s="50">
        <f>K67/J67</f>
        <v>0.86978188635582587</v>
      </c>
      <c r="M67" s="49">
        <v>0</v>
      </c>
      <c r="N67" s="49">
        <v>0</v>
      </c>
      <c r="O67" s="50">
        <v>0</v>
      </c>
      <c r="AKV67" s="13"/>
      <c r="AKW67" s="13"/>
      <c r="AKX67" s="13"/>
      <c r="AKY67" s="13"/>
      <c r="AKZ67" s="13"/>
      <c r="ALA67" s="13"/>
      <c r="ALB67" s="13"/>
      <c r="ALC67" s="13"/>
      <c r="ALD67" s="13"/>
      <c r="ALE67" s="13"/>
      <c r="ALF67" s="13"/>
      <c r="ALG67" s="13"/>
      <c r="ALH67" s="14"/>
      <c r="ALI67" s="14"/>
      <c r="ALJ67" s="14"/>
      <c r="ALK67" s="14"/>
      <c r="ALL67" s="14"/>
    </row>
    <row r="68" spans="1:1000 16361:16384" s="10" customFormat="1" ht="63.75">
      <c r="A68" s="47" t="s">
        <v>124</v>
      </c>
      <c r="B68" s="64" t="s">
        <v>125</v>
      </c>
      <c r="C68" s="49">
        <v>91289.600000000006</v>
      </c>
      <c r="D68" s="49">
        <v>24722</v>
      </c>
      <c r="E68" s="49">
        <v>24722</v>
      </c>
      <c r="F68" s="50">
        <f>E68/C68</f>
        <v>0.27080850392596745</v>
      </c>
      <c r="G68" s="49">
        <v>5827</v>
      </c>
      <c r="H68" s="49">
        <v>1578</v>
      </c>
      <c r="I68" s="50">
        <f>H68/G68</f>
        <v>0.27080830616097479</v>
      </c>
      <c r="J68" s="49">
        <v>0</v>
      </c>
      <c r="K68" s="49">
        <v>0</v>
      </c>
      <c r="L68" s="50">
        <v>0</v>
      </c>
      <c r="M68" s="49">
        <v>0</v>
      </c>
      <c r="N68" s="49">
        <v>0</v>
      </c>
      <c r="O68" s="50">
        <v>0</v>
      </c>
      <c r="AKV68" s="13"/>
      <c r="AKW68" s="13"/>
      <c r="AKX68" s="13"/>
      <c r="AKY68" s="13"/>
      <c r="AKZ68" s="13"/>
      <c r="ALA68" s="13"/>
      <c r="ALB68" s="13"/>
      <c r="ALC68" s="13"/>
      <c r="ALD68" s="13"/>
      <c r="ALE68" s="13"/>
      <c r="ALF68" s="13"/>
      <c r="ALG68" s="13"/>
      <c r="ALH68" s="14"/>
      <c r="ALI68" s="14"/>
      <c r="ALJ68" s="14"/>
      <c r="ALK68" s="14"/>
      <c r="ALL68" s="14"/>
      <c r="XEG68" s="14"/>
      <c r="XEH68" s="14"/>
      <c r="XEI68" s="14"/>
      <c r="XEJ68" s="14"/>
      <c r="XEK68" s="14"/>
      <c r="XEL68" s="14"/>
      <c r="XEM68" s="14"/>
      <c r="XEN68" s="14"/>
      <c r="XEO68" s="14"/>
      <c r="XEP68" s="14"/>
      <c r="XEQ68" s="14"/>
      <c r="XER68" s="14"/>
      <c r="XES68" s="14"/>
      <c r="XET68" s="14"/>
      <c r="XEU68" s="14"/>
      <c r="XEV68" s="14"/>
      <c r="XEW68" s="14"/>
      <c r="XEX68" s="14"/>
      <c r="XEY68" s="14"/>
      <c r="XEZ68" s="14"/>
      <c r="XFA68" s="14"/>
      <c r="XFB68" s="14"/>
      <c r="XFC68" s="14"/>
      <c r="XFD68" s="14"/>
    </row>
    <row r="69" spans="1:1000 16361:16384" s="10" customFormat="1" ht="75.75" customHeight="1">
      <c r="A69" s="42">
        <v>6</v>
      </c>
      <c r="B69" s="43" t="s">
        <v>126</v>
      </c>
      <c r="C69" s="51">
        <f>C70</f>
        <v>8010.2</v>
      </c>
      <c r="D69" s="51">
        <f>D70</f>
        <v>0</v>
      </c>
      <c r="E69" s="51">
        <f>E70</f>
        <v>0</v>
      </c>
      <c r="F69" s="45">
        <v>0</v>
      </c>
      <c r="G69" s="51">
        <f>G70</f>
        <v>511.29</v>
      </c>
      <c r="H69" s="51">
        <f>H70</f>
        <v>0</v>
      </c>
      <c r="I69" s="45">
        <f>(H69/G69)</f>
        <v>0</v>
      </c>
      <c r="J69" s="51">
        <f>J70</f>
        <v>226.798</v>
      </c>
      <c r="K69" s="51">
        <f>K70</f>
        <v>0</v>
      </c>
      <c r="L69" s="45">
        <f>(K69/J69)</f>
        <v>0</v>
      </c>
      <c r="M69" s="51">
        <f>M70</f>
        <v>0</v>
      </c>
      <c r="N69" s="51">
        <f>N70</f>
        <v>0</v>
      </c>
      <c r="O69" s="45">
        <v>0</v>
      </c>
      <c r="AKV69" s="13"/>
      <c r="AKW69" s="13"/>
      <c r="AKX69" s="13"/>
      <c r="AKY69" s="13"/>
      <c r="AKZ69" s="13"/>
      <c r="ALA69" s="13"/>
      <c r="ALB69" s="13"/>
      <c r="ALC69" s="13"/>
      <c r="ALD69" s="13"/>
      <c r="ALE69" s="13"/>
      <c r="ALF69" s="13"/>
      <c r="ALG69" s="13"/>
      <c r="ALH69" s="14"/>
      <c r="ALI69" s="14"/>
      <c r="ALJ69" s="14"/>
      <c r="ALK69" s="14"/>
      <c r="ALL69" s="14"/>
    </row>
    <row r="70" spans="1:1000 16361:16384" s="10" customFormat="1" ht="54.75" customHeight="1">
      <c r="A70" s="47" t="s">
        <v>127</v>
      </c>
      <c r="B70" s="63" t="s">
        <v>128</v>
      </c>
      <c r="C70" s="49">
        <v>8010.2</v>
      </c>
      <c r="D70" s="49">
        <v>0</v>
      </c>
      <c r="E70" s="49">
        <v>0</v>
      </c>
      <c r="F70" s="50">
        <f>E70/C70*100</f>
        <v>0</v>
      </c>
      <c r="G70" s="49">
        <v>511.29</v>
      </c>
      <c r="H70" s="49">
        <v>0</v>
      </c>
      <c r="I70" s="50">
        <f>H70/G70*100</f>
        <v>0</v>
      </c>
      <c r="J70" s="49">
        <v>226.798</v>
      </c>
      <c r="K70" s="49">
        <v>0</v>
      </c>
      <c r="L70" s="50">
        <f>K70/J70*100</f>
        <v>0</v>
      </c>
      <c r="M70" s="49">
        <v>0</v>
      </c>
      <c r="N70" s="49">
        <v>0</v>
      </c>
      <c r="O70" s="50">
        <v>0</v>
      </c>
      <c r="AKV70" s="13"/>
      <c r="AKW70" s="13"/>
      <c r="AKX70" s="13"/>
      <c r="AKY70" s="13"/>
      <c r="AKZ70" s="13"/>
      <c r="ALA70" s="13"/>
      <c r="ALB70" s="13"/>
      <c r="ALC70" s="13"/>
      <c r="ALD70" s="13"/>
      <c r="ALE70" s="13"/>
      <c r="ALF70" s="13"/>
      <c r="ALG70" s="13"/>
      <c r="ALH70" s="14"/>
      <c r="ALI70" s="14"/>
      <c r="ALJ70" s="14"/>
      <c r="ALK70" s="14"/>
      <c r="ALL70" s="14"/>
    </row>
    <row r="71" spans="1:1000 16361:16384" s="46" customFormat="1" ht="51.4" customHeight="1">
      <c r="A71" s="42">
        <v>7</v>
      </c>
      <c r="B71" s="43" t="s">
        <v>129</v>
      </c>
      <c r="C71" s="44">
        <f>C72+C73+C74+C76+C77+C78+C79+C80+C81+C82+C83+C84+C75</f>
        <v>397745.4</v>
      </c>
      <c r="D71" s="44">
        <f>D72+D73+D74+D76+D77+D78+D79+D80+D81+D82+D83+D84+D75</f>
        <v>43686.61</v>
      </c>
      <c r="E71" s="44">
        <f>E72+E73+E74+E76+E77+E78+E79+E80+E81+E82+E83+E84+E75</f>
        <v>43686.61</v>
      </c>
      <c r="F71" s="45">
        <f>E71/D71</f>
        <v>1</v>
      </c>
      <c r="G71" s="44">
        <f>G72+G73+G74+G76+G77+G78+G79+G80+G81+G82+G83+G84+G75</f>
        <v>52757.549999999996</v>
      </c>
      <c r="H71" s="44">
        <f>H72+H73+H74+H76+H77+H78+H79+H80+H81+H82+H83+H84+H75</f>
        <v>2171.5899999999997</v>
      </c>
      <c r="I71" s="45">
        <f>H71/G71</f>
        <v>4.1161691549361182E-2</v>
      </c>
      <c r="J71" s="44">
        <f>J72+J73+J74+J76+J77+J78+J79+J80+J81+J82+J83+J84+J75</f>
        <v>4408.1000000000004</v>
      </c>
      <c r="K71" s="44">
        <f>K72+K73+K74+K76+K77+K78+K79+K80+K81+K82+K83+K84+K75</f>
        <v>136.88999999999999</v>
      </c>
      <c r="L71" s="45">
        <f>K71/J71</f>
        <v>3.1054195685215846E-2</v>
      </c>
      <c r="M71" s="44">
        <f>M72+M73+M74+M76+M77+M78+M79+M80+M81+M82+M83+M84+M75</f>
        <v>0</v>
      </c>
      <c r="N71" s="44">
        <f>N72+N73+N74+N76+N77+N78+N79+N80+N81+N82+N83+N84+N75</f>
        <v>0</v>
      </c>
      <c r="O71" s="45">
        <v>0</v>
      </c>
      <c r="AKV71" s="13"/>
      <c r="AKW71" s="13"/>
      <c r="AKX71" s="13"/>
      <c r="AKY71" s="13"/>
      <c r="AKZ71" s="13"/>
      <c r="ALA71" s="13"/>
      <c r="ALB71" s="13"/>
      <c r="ALC71" s="13"/>
      <c r="ALD71" s="13"/>
      <c r="ALE71" s="13"/>
      <c r="ALF71" s="13"/>
      <c r="ALG71" s="13"/>
      <c r="ALH71" s="14"/>
      <c r="ALI71" s="14"/>
      <c r="ALJ71" s="14"/>
      <c r="ALK71" s="14"/>
      <c r="ALL71" s="14"/>
    </row>
    <row r="72" spans="1:1000 16361:16384" s="10" customFormat="1" ht="53.65" customHeight="1">
      <c r="A72" s="57" t="s">
        <v>130</v>
      </c>
      <c r="B72" s="65" t="s">
        <v>131</v>
      </c>
      <c r="C72" s="49">
        <v>600</v>
      </c>
      <c r="D72" s="49">
        <v>0</v>
      </c>
      <c r="E72" s="49">
        <v>0</v>
      </c>
      <c r="F72" s="50">
        <v>0</v>
      </c>
      <c r="G72" s="49">
        <v>6.06</v>
      </c>
      <c r="H72" s="49">
        <v>0</v>
      </c>
      <c r="I72" s="50">
        <v>0</v>
      </c>
      <c r="J72" s="49">
        <v>6.12</v>
      </c>
      <c r="K72" s="49">
        <v>0</v>
      </c>
      <c r="L72" s="50">
        <v>0</v>
      </c>
      <c r="M72" s="49">
        <v>0</v>
      </c>
      <c r="N72" s="49">
        <v>0</v>
      </c>
      <c r="O72" s="50">
        <v>0</v>
      </c>
      <c r="AKV72" s="13"/>
      <c r="AKW72" s="13"/>
      <c r="AKX72" s="13"/>
      <c r="AKY72" s="13"/>
      <c r="AKZ72" s="13"/>
      <c r="ALA72" s="13"/>
      <c r="ALB72" s="13"/>
      <c r="ALC72" s="13"/>
      <c r="ALD72" s="13"/>
      <c r="ALE72" s="13"/>
      <c r="ALF72" s="13"/>
      <c r="ALG72" s="13"/>
      <c r="ALH72" s="14"/>
      <c r="ALI72" s="14"/>
      <c r="ALJ72" s="14"/>
      <c r="ALK72" s="14"/>
      <c r="ALL72" s="14"/>
    </row>
    <row r="73" spans="1:1000 16361:16384" s="10" customFormat="1" ht="55.9" customHeight="1">
      <c r="A73" s="57" t="s">
        <v>132</v>
      </c>
      <c r="B73" s="65" t="s">
        <v>133</v>
      </c>
      <c r="C73" s="49">
        <f>108960.3+19789.2</f>
        <v>128749.5</v>
      </c>
      <c r="D73" s="49">
        <v>10077.700000000001</v>
      </c>
      <c r="E73" s="49">
        <v>10077.700000000001</v>
      </c>
      <c r="F73" s="50">
        <f>E73/D73</f>
        <v>1</v>
      </c>
      <c r="G73" s="49">
        <f>6954.91+1263.14</f>
        <v>8218.0499999999993</v>
      </c>
      <c r="H73" s="49">
        <v>643.29999999999995</v>
      </c>
      <c r="I73" s="50">
        <f>H73/G73</f>
        <v>7.8278910447125538E-2</v>
      </c>
      <c r="J73" s="49">
        <f>1170.86+212.65</f>
        <v>1383.51</v>
      </c>
      <c r="K73" s="49">
        <v>0</v>
      </c>
      <c r="L73" s="50">
        <f>K73/J73</f>
        <v>0</v>
      </c>
      <c r="M73" s="49">
        <v>0</v>
      </c>
      <c r="N73" s="49">
        <v>0</v>
      </c>
      <c r="O73" s="50">
        <v>0</v>
      </c>
      <c r="AKV73" s="13"/>
      <c r="AKW73" s="13"/>
      <c r="AKX73" s="13"/>
      <c r="AKY73" s="13"/>
      <c r="AKZ73" s="13"/>
      <c r="ALA73" s="13"/>
      <c r="ALB73" s="13"/>
      <c r="ALC73" s="13"/>
      <c r="ALD73" s="13"/>
      <c r="ALE73" s="13"/>
      <c r="ALF73" s="13"/>
      <c r="ALG73" s="13"/>
      <c r="ALH73" s="14"/>
      <c r="ALI73" s="14"/>
      <c r="ALJ73" s="14"/>
      <c r="ALK73" s="14"/>
      <c r="ALL73" s="14"/>
    </row>
    <row r="74" spans="1:1000 16361:16384" s="10" customFormat="1" ht="53.65" customHeight="1">
      <c r="A74" s="57" t="s">
        <v>134</v>
      </c>
      <c r="B74" s="65" t="s">
        <v>135</v>
      </c>
      <c r="C74" s="49">
        <v>53144.2</v>
      </c>
      <c r="D74" s="49">
        <v>0</v>
      </c>
      <c r="E74" s="49">
        <v>0</v>
      </c>
      <c r="F74" s="50">
        <v>0</v>
      </c>
      <c r="G74" s="49">
        <v>3392.19</v>
      </c>
      <c r="H74" s="49">
        <v>0</v>
      </c>
      <c r="I74" s="50">
        <f>H74/G74</f>
        <v>0</v>
      </c>
      <c r="J74" s="49">
        <v>571.08000000000004</v>
      </c>
      <c r="K74" s="49">
        <v>0</v>
      </c>
      <c r="L74" s="50">
        <f>K74/J74</f>
        <v>0</v>
      </c>
      <c r="M74" s="49">
        <v>0</v>
      </c>
      <c r="N74" s="49">
        <v>0</v>
      </c>
      <c r="O74" s="50">
        <v>0</v>
      </c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4"/>
      <c r="ALI74" s="14"/>
      <c r="ALJ74" s="14"/>
      <c r="ALK74" s="14"/>
      <c r="ALL74" s="14"/>
    </row>
    <row r="75" spans="1:1000 16361:16384" s="10" customFormat="1" ht="51">
      <c r="A75" s="57" t="s">
        <v>136</v>
      </c>
      <c r="B75" s="65" t="s">
        <v>137</v>
      </c>
      <c r="C75" s="49">
        <v>85500</v>
      </c>
      <c r="D75" s="49">
        <v>11239.06</v>
      </c>
      <c r="E75" s="49">
        <v>11239.06</v>
      </c>
      <c r="F75" s="50">
        <f>E75/D75</f>
        <v>1</v>
      </c>
      <c r="G75" s="49">
        <v>5457.45</v>
      </c>
      <c r="H75" s="49">
        <v>717.39</v>
      </c>
      <c r="I75" s="50">
        <f>H75/G75</f>
        <v>0.131451502075145</v>
      </c>
      <c r="J75" s="49">
        <v>918.76</v>
      </c>
      <c r="K75" s="49">
        <v>120.77</v>
      </c>
      <c r="L75" s="50">
        <f>K75/J75</f>
        <v>0.13144890939962559</v>
      </c>
      <c r="M75" s="49">
        <v>0</v>
      </c>
      <c r="N75" s="49">
        <v>0</v>
      </c>
      <c r="O75" s="50">
        <v>0</v>
      </c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4"/>
      <c r="ALI75" s="14"/>
      <c r="ALJ75" s="14"/>
      <c r="ALK75" s="14"/>
      <c r="ALL75" s="14"/>
    </row>
    <row r="76" spans="1:1000 16361:16384" s="10" customFormat="1" ht="53.65" customHeight="1">
      <c r="A76" s="57" t="s">
        <v>138</v>
      </c>
      <c r="B76" s="65" t="s">
        <v>139</v>
      </c>
      <c r="C76" s="49">
        <v>23427</v>
      </c>
      <c r="D76" s="49">
        <v>7028.1</v>
      </c>
      <c r="E76" s="49">
        <v>7028.1</v>
      </c>
      <c r="F76" s="50">
        <f>E76/D76</f>
        <v>1</v>
      </c>
      <c r="G76" s="49">
        <v>236.64</v>
      </c>
      <c r="H76" s="49">
        <v>70.989999999999995</v>
      </c>
      <c r="I76" s="50">
        <f>H76/G76</f>
        <v>0.2999915483434753</v>
      </c>
      <c r="J76" s="49">
        <v>0</v>
      </c>
      <c r="K76" s="49">
        <v>0</v>
      </c>
      <c r="L76" s="50">
        <v>0</v>
      </c>
      <c r="M76" s="49">
        <v>0</v>
      </c>
      <c r="N76" s="49">
        <v>0</v>
      </c>
      <c r="O76" s="50">
        <v>0</v>
      </c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4"/>
      <c r="ALI76" s="14"/>
      <c r="ALJ76" s="14"/>
      <c r="ALK76" s="14"/>
      <c r="ALL76" s="14"/>
    </row>
    <row r="77" spans="1:1000 16361:16384" s="10" customFormat="1" ht="51">
      <c r="A77" s="57" t="s">
        <v>140</v>
      </c>
      <c r="B77" s="65" t="s">
        <v>141</v>
      </c>
      <c r="C77" s="49">
        <v>10150</v>
      </c>
      <c r="D77" s="49">
        <v>4455</v>
      </c>
      <c r="E77" s="49">
        <v>4455</v>
      </c>
      <c r="F77" s="50">
        <f>E77/D77</f>
        <v>1</v>
      </c>
      <c r="G77" s="49">
        <v>102.53</v>
      </c>
      <c r="H77" s="49">
        <v>45</v>
      </c>
      <c r="I77" s="50">
        <f>H77/G77</f>
        <v>0.43889593289768847</v>
      </c>
      <c r="J77" s="49">
        <v>27.55</v>
      </c>
      <c r="K77" s="49">
        <v>0</v>
      </c>
      <c r="L77" s="50">
        <f>K77/J77</f>
        <v>0</v>
      </c>
      <c r="M77" s="49">
        <v>0</v>
      </c>
      <c r="N77" s="49">
        <v>0</v>
      </c>
      <c r="O77" s="50">
        <v>0</v>
      </c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4"/>
      <c r="ALI77" s="14"/>
      <c r="ALJ77" s="14"/>
      <c r="ALK77" s="14"/>
      <c r="ALL77" s="14"/>
    </row>
    <row r="78" spans="1:1000 16361:16384" s="10" customFormat="1" ht="53.65" customHeight="1">
      <c r="A78" s="57" t="s">
        <v>142</v>
      </c>
      <c r="B78" s="65" t="s">
        <v>143</v>
      </c>
      <c r="C78" s="49">
        <v>15840</v>
      </c>
      <c r="D78" s="49">
        <v>0</v>
      </c>
      <c r="E78" s="49">
        <v>0</v>
      </c>
      <c r="F78" s="50">
        <v>0</v>
      </c>
      <c r="G78" s="49">
        <v>160</v>
      </c>
      <c r="H78" s="49">
        <v>0</v>
      </c>
      <c r="I78" s="50">
        <v>0</v>
      </c>
      <c r="J78" s="49">
        <v>161.62</v>
      </c>
      <c r="K78" s="49">
        <v>0</v>
      </c>
      <c r="L78" s="50">
        <v>0</v>
      </c>
      <c r="M78" s="49">
        <v>0</v>
      </c>
      <c r="N78" s="49">
        <v>0</v>
      </c>
      <c r="O78" s="50">
        <v>0</v>
      </c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4"/>
      <c r="ALI78" s="14"/>
      <c r="ALJ78" s="14"/>
      <c r="ALK78" s="14"/>
      <c r="ALL78" s="14"/>
    </row>
    <row r="79" spans="1:1000 16361:16384" s="10" customFormat="1" ht="53.65" customHeight="1">
      <c r="A79" s="57" t="s">
        <v>144</v>
      </c>
      <c r="B79" s="65" t="s">
        <v>145</v>
      </c>
      <c r="C79" s="49">
        <v>39202</v>
      </c>
      <c r="D79" s="49">
        <v>0</v>
      </c>
      <c r="E79" s="49">
        <v>0</v>
      </c>
      <c r="F79" s="50">
        <v>0</v>
      </c>
      <c r="G79" s="49">
        <v>32954.639999999999</v>
      </c>
      <c r="H79" s="49">
        <v>0</v>
      </c>
      <c r="I79" s="50">
        <v>0</v>
      </c>
      <c r="J79" s="49">
        <v>0</v>
      </c>
      <c r="K79" s="49">
        <v>0</v>
      </c>
      <c r="L79" s="50">
        <v>0</v>
      </c>
      <c r="M79" s="49">
        <v>0</v>
      </c>
      <c r="N79" s="49">
        <v>0</v>
      </c>
      <c r="O79" s="50">
        <v>0</v>
      </c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4"/>
      <c r="ALI79" s="14"/>
      <c r="ALJ79" s="14"/>
      <c r="ALK79" s="14"/>
      <c r="ALL79" s="14"/>
    </row>
    <row r="80" spans="1:1000 16361:16384" s="10" customFormat="1" ht="57.95" customHeight="1">
      <c r="A80" s="57" t="s">
        <v>146</v>
      </c>
      <c r="B80" s="65" t="s">
        <v>147</v>
      </c>
      <c r="C80" s="49">
        <v>7361.4</v>
      </c>
      <c r="D80" s="49">
        <v>0</v>
      </c>
      <c r="E80" s="49">
        <v>0</v>
      </c>
      <c r="F80" s="50">
        <v>0</v>
      </c>
      <c r="G80" s="49">
        <v>74.36</v>
      </c>
      <c r="H80" s="49">
        <v>0</v>
      </c>
      <c r="I80" s="50">
        <f>H80/G80</f>
        <v>0</v>
      </c>
      <c r="J80" s="49">
        <v>75.11</v>
      </c>
      <c r="K80" s="49">
        <v>0</v>
      </c>
      <c r="L80" s="50">
        <f>K80/J80</f>
        <v>0</v>
      </c>
      <c r="M80" s="49">
        <v>0</v>
      </c>
      <c r="N80" s="49">
        <v>0</v>
      </c>
      <c r="O80" s="50">
        <v>0</v>
      </c>
      <c r="AKV80" s="13"/>
      <c r="AKW80" s="13"/>
      <c r="AKX80" s="13"/>
      <c r="AKY80" s="13"/>
      <c r="AKZ80" s="13"/>
      <c r="ALA80" s="13"/>
      <c r="ALB80" s="13"/>
      <c r="ALC80" s="13"/>
      <c r="ALD80" s="13"/>
      <c r="ALE80" s="13"/>
      <c r="ALF80" s="13"/>
      <c r="ALG80" s="13"/>
      <c r="ALH80" s="14"/>
      <c r="ALI80" s="14"/>
      <c r="ALJ80" s="14"/>
      <c r="ALK80" s="14"/>
      <c r="ALL80" s="14"/>
    </row>
    <row r="81" spans="1:1000" s="10" customFormat="1" ht="54.75" customHeight="1">
      <c r="A81" s="57" t="s">
        <v>148</v>
      </c>
      <c r="B81" s="65" t="s">
        <v>149</v>
      </c>
      <c r="C81" s="49">
        <v>1500</v>
      </c>
      <c r="D81" s="49">
        <v>1500</v>
      </c>
      <c r="E81" s="49">
        <v>1500</v>
      </c>
      <c r="F81" s="50">
        <f>E81/D81</f>
        <v>1</v>
      </c>
      <c r="G81" s="49">
        <v>95.75</v>
      </c>
      <c r="H81" s="49">
        <v>95.75</v>
      </c>
      <c r="I81" s="50">
        <f>H81/G81</f>
        <v>1</v>
      </c>
      <c r="J81" s="49">
        <v>16.12</v>
      </c>
      <c r="K81" s="49">
        <v>16.12</v>
      </c>
      <c r="L81" s="50">
        <f>K81/J81</f>
        <v>1</v>
      </c>
      <c r="M81" s="49">
        <v>0</v>
      </c>
      <c r="N81" s="49">
        <v>0</v>
      </c>
      <c r="O81" s="50">
        <v>0</v>
      </c>
      <c r="AKV81" s="13"/>
      <c r="AKW81" s="13"/>
      <c r="AKX81" s="13"/>
      <c r="AKY81" s="13"/>
      <c r="AKZ81" s="13"/>
      <c r="ALA81" s="13"/>
      <c r="ALB81" s="13"/>
      <c r="ALC81" s="13"/>
      <c r="ALD81" s="13"/>
      <c r="ALE81" s="13"/>
      <c r="ALF81" s="13"/>
      <c r="ALG81" s="13"/>
      <c r="ALH81" s="14"/>
      <c r="ALI81" s="14"/>
      <c r="ALJ81" s="14"/>
      <c r="ALK81" s="14"/>
      <c r="ALL81" s="14"/>
    </row>
    <row r="82" spans="1:1000" s="10" customFormat="1" ht="88.7" customHeight="1">
      <c r="A82" s="57" t="s">
        <v>150</v>
      </c>
      <c r="B82" s="56" t="s">
        <v>151</v>
      </c>
      <c r="C82" s="49">
        <v>18572.3</v>
      </c>
      <c r="D82" s="49">
        <v>475.45</v>
      </c>
      <c r="E82" s="49">
        <v>475.45</v>
      </c>
      <c r="F82" s="50">
        <f>E82/D82</f>
        <v>1</v>
      </c>
      <c r="G82" s="49">
        <v>1185.47</v>
      </c>
      <c r="H82" s="49">
        <v>30.35</v>
      </c>
      <c r="I82" s="50">
        <f>H82/G82</f>
        <v>2.5601660101056967E-2</v>
      </c>
      <c r="J82" s="49">
        <v>1108.68</v>
      </c>
      <c r="K82" s="49">
        <v>0</v>
      </c>
      <c r="L82" s="50">
        <f>K82/J82</f>
        <v>0</v>
      </c>
      <c r="M82" s="49">
        <v>0</v>
      </c>
      <c r="N82" s="49">
        <v>0</v>
      </c>
      <c r="O82" s="50">
        <v>0</v>
      </c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4"/>
      <c r="ALI82" s="14"/>
      <c r="ALJ82" s="14"/>
      <c r="ALK82" s="14"/>
      <c r="ALL82" s="14"/>
    </row>
    <row r="83" spans="1:1000" s="10" customFormat="1" ht="79.349999999999994" customHeight="1">
      <c r="A83" s="57" t="s">
        <v>152</v>
      </c>
      <c r="B83" s="56" t="s">
        <v>153</v>
      </c>
      <c r="C83" s="49">
        <v>8911.2999999999993</v>
      </c>
      <c r="D83" s="49">
        <v>8911.2999999999993</v>
      </c>
      <c r="E83" s="49">
        <v>8911.2999999999993</v>
      </c>
      <c r="F83" s="50">
        <f>E83/D83</f>
        <v>1</v>
      </c>
      <c r="G83" s="49">
        <v>568.80999999999995</v>
      </c>
      <c r="H83" s="49">
        <v>568.80999999999995</v>
      </c>
      <c r="I83" s="50">
        <f>H83/G83</f>
        <v>1</v>
      </c>
      <c r="J83" s="49">
        <v>0</v>
      </c>
      <c r="K83" s="49">
        <v>0</v>
      </c>
      <c r="L83" s="50">
        <v>0</v>
      </c>
      <c r="M83" s="49">
        <v>0</v>
      </c>
      <c r="N83" s="49">
        <v>0</v>
      </c>
      <c r="O83" s="50">
        <v>0</v>
      </c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4"/>
      <c r="ALI83" s="14"/>
      <c r="ALJ83" s="14"/>
      <c r="ALK83" s="14"/>
      <c r="ALL83" s="14"/>
    </row>
    <row r="84" spans="1:1000" s="10" customFormat="1" ht="93.2" customHeight="1">
      <c r="A84" s="57" t="s">
        <v>154</v>
      </c>
      <c r="B84" s="56" t="s">
        <v>155</v>
      </c>
      <c r="C84" s="49">
        <v>4787.7</v>
      </c>
      <c r="D84" s="49">
        <v>0</v>
      </c>
      <c r="E84" s="49">
        <v>0</v>
      </c>
      <c r="F84" s="50">
        <v>0</v>
      </c>
      <c r="G84" s="49">
        <v>305.60000000000002</v>
      </c>
      <c r="H84" s="49">
        <v>0</v>
      </c>
      <c r="I84" s="50">
        <f>H84/G84</f>
        <v>0</v>
      </c>
      <c r="J84" s="49">
        <v>139.55000000000001</v>
      </c>
      <c r="K84" s="49">
        <v>0</v>
      </c>
      <c r="L84" s="50">
        <f>K84/J84</f>
        <v>0</v>
      </c>
      <c r="M84" s="49">
        <v>0</v>
      </c>
      <c r="N84" s="49">
        <v>0</v>
      </c>
      <c r="O84" s="50">
        <v>0</v>
      </c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4"/>
      <c r="ALI84" s="14"/>
      <c r="ALJ84" s="14"/>
      <c r="ALK84" s="14"/>
      <c r="ALL84" s="14"/>
    </row>
    <row r="85" spans="1:1000" s="10" customFormat="1" ht="57.2" customHeight="1">
      <c r="A85" s="42">
        <v>8</v>
      </c>
      <c r="B85" s="43" t="s">
        <v>156</v>
      </c>
      <c r="C85" s="44">
        <f>C86</f>
        <v>47611.9</v>
      </c>
      <c r="D85" s="44">
        <f>D86</f>
        <v>0</v>
      </c>
      <c r="E85" s="44">
        <f>E86</f>
        <v>0</v>
      </c>
      <c r="F85" s="45">
        <v>0</v>
      </c>
      <c r="G85" s="44">
        <f>G86</f>
        <v>480.93</v>
      </c>
      <c r="H85" s="44">
        <f>H86</f>
        <v>0</v>
      </c>
      <c r="I85" s="45">
        <v>0</v>
      </c>
      <c r="J85" s="44">
        <f>J86</f>
        <v>0</v>
      </c>
      <c r="K85" s="44">
        <f>K86</f>
        <v>0</v>
      </c>
      <c r="L85" s="45">
        <v>0</v>
      </c>
      <c r="M85" s="44">
        <f>M86</f>
        <v>0</v>
      </c>
      <c r="N85" s="44">
        <f>N86</f>
        <v>0</v>
      </c>
      <c r="O85" s="45">
        <v>0</v>
      </c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4"/>
      <c r="ALI85" s="14"/>
      <c r="ALJ85" s="14"/>
      <c r="ALK85" s="14"/>
      <c r="ALL85" s="14"/>
    </row>
    <row r="86" spans="1:1000" s="10" customFormat="1" ht="89.85" customHeight="1">
      <c r="A86" s="57" t="s">
        <v>157</v>
      </c>
      <c r="B86" s="56" t="s">
        <v>158</v>
      </c>
      <c r="C86" s="49">
        <v>47611.9</v>
      </c>
      <c r="D86" s="49">
        <v>0</v>
      </c>
      <c r="E86" s="49">
        <v>0</v>
      </c>
      <c r="F86" s="50">
        <v>0</v>
      </c>
      <c r="G86" s="49">
        <v>480.93</v>
      </c>
      <c r="H86" s="49">
        <v>0</v>
      </c>
      <c r="I86" s="50">
        <f t="shared" ref="I86:I111" si="4">H86/G86</f>
        <v>0</v>
      </c>
      <c r="J86" s="49">
        <v>0</v>
      </c>
      <c r="K86" s="49">
        <v>0</v>
      </c>
      <c r="L86" s="50">
        <v>0</v>
      </c>
      <c r="M86" s="49">
        <v>0</v>
      </c>
      <c r="N86" s="49">
        <v>0</v>
      </c>
      <c r="O86" s="50">
        <v>0</v>
      </c>
      <c r="AKV86" s="13"/>
      <c r="AKW86" s="13"/>
      <c r="AKX86" s="13"/>
      <c r="AKY86" s="13"/>
      <c r="AKZ86" s="13"/>
      <c r="ALA86" s="13"/>
      <c r="ALB86" s="13"/>
      <c r="ALC86" s="13"/>
      <c r="ALD86" s="13"/>
      <c r="ALE86" s="13"/>
      <c r="ALF86" s="13"/>
      <c r="ALG86" s="13"/>
      <c r="ALH86" s="14"/>
      <c r="ALI86" s="14"/>
      <c r="ALJ86" s="14"/>
      <c r="ALK86" s="14"/>
      <c r="ALL86" s="14"/>
    </row>
    <row r="87" spans="1:1000" s="46" customFormat="1" ht="64.150000000000006" customHeight="1">
      <c r="A87" s="42" t="s">
        <v>159</v>
      </c>
      <c r="B87" s="43" t="s">
        <v>160</v>
      </c>
      <c r="C87" s="51">
        <f>C88+C89</f>
        <v>12614.3</v>
      </c>
      <c r="D87" s="51">
        <f>D88+D89</f>
        <v>2968.8999999999996</v>
      </c>
      <c r="E87" s="51">
        <f>E88+E89</f>
        <v>2968.8999999999996</v>
      </c>
      <c r="F87" s="45">
        <f>E87/D87</f>
        <v>1</v>
      </c>
      <c r="G87" s="51">
        <f>G88+G89</f>
        <v>492</v>
      </c>
      <c r="H87" s="51">
        <f>H88+H89</f>
        <v>126.5</v>
      </c>
      <c r="I87" s="45">
        <f t="shared" si="4"/>
        <v>0.25711382113821141</v>
      </c>
      <c r="J87" s="51">
        <f>J88+J89</f>
        <v>0</v>
      </c>
      <c r="K87" s="51">
        <f>K88+K89</f>
        <v>0</v>
      </c>
      <c r="L87" s="45">
        <v>0</v>
      </c>
      <c r="M87" s="51">
        <f>M88+M89</f>
        <v>0</v>
      </c>
      <c r="N87" s="51">
        <f>N88+N89</f>
        <v>0</v>
      </c>
      <c r="O87" s="45">
        <v>0</v>
      </c>
      <c r="AKV87" s="13"/>
      <c r="AKW87" s="13"/>
      <c r="AKX87" s="13"/>
      <c r="AKY87" s="13"/>
      <c r="AKZ87" s="13"/>
      <c r="ALA87" s="13"/>
      <c r="ALB87" s="13"/>
      <c r="ALC87" s="13"/>
      <c r="ALD87" s="13"/>
      <c r="ALE87" s="13"/>
      <c r="ALF87" s="13"/>
      <c r="ALG87" s="13"/>
      <c r="ALH87" s="14"/>
      <c r="ALI87" s="14"/>
      <c r="ALJ87" s="14"/>
      <c r="ALK87" s="14"/>
      <c r="ALL87" s="14"/>
    </row>
    <row r="88" spans="1:1000" s="46" customFormat="1" ht="153">
      <c r="A88" s="47" t="s">
        <v>161</v>
      </c>
      <c r="B88" s="56" t="s">
        <v>162</v>
      </c>
      <c r="C88" s="49">
        <v>5829.1</v>
      </c>
      <c r="D88" s="49">
        <v>1173.0999999999999</v>
      </c>
      <c r="E88" s="49">
        <v>1173.0999999999999</v>
      </c>
      <c r="F88" s="50">
        <f>E88/D88</f>
        <v>1</v>
      </c>
      <c r="G88" s="49">
        <v>58.9</v>
      </c>
      <c r="H88" s="49">
        <v>11.9</v>
      </c>
      <c r="I88" s="50">
        <f t="shared" si="4"/>
        <v>0.20203735144312396</v>
      </c>
      <c r="J88" s="49">
        <v>0</v>
      </c>
      <c r="K88" s="49">
        <v>0</v>
      </c>
      <c r="L88" s="50">
        <v>0</v>
      </c>
      <c r="M88" s="49">
        <v>0</v>
      </c>
      <c r="N88" s="49">
        <v>0</v>
      </c>
      <c r="O88" s="50">
        <v>0</v>
      </c>
      <c r="AKV88" s="13"/>
      <c r="AKW88" s="13"/>
      <c r="AKX88" s="13"/>
      <c r="AKY88" s="13"/>
      <c r="AKZ88" s="13"/>
      <c r="ALA88" s="13"/>
      <c r="ALB88" s="13"/>
      <c r="ALC88" s="13"/>
      <c r="ALD88" s="13"/>
      <c r="ALE88" s="13"/>
      <c r="ALF88" s="13"/>
      <c r="ALG88" s="13"/>
      <c r="ALH88" s="14"/>
      <c r="ALI88" s="14"/>
      <c r="ALJ88" s="14"/>
      <c r="ALK88" s="14"/>
      <c r="ALL88" s="14"/>
    </row>
    <row r="89" spans="1:1000" s="46" customFormat="1" ht="63.75">
      <c r="A89" s="47" t="s">
        <v>163</v>
      </c>
      <c r="B89" s="56" t="s">
        <v>164</v>
      </c>
      <c r="C89" s="49">
        <v>6785.2</v>
      </c>
      <c r="D89" s="49">
        <v>1795.8</v>
      </c>
      <c r="E89" s="49">
        <v>1795.8</v>
      </c>
      <c r="F89" s="50">
        <f>E89/D89</f>
        <v>1</v>
      </c>
      <c r="G89" s="49">
        <v>433.1</v>
      </c>
      <c r="H89" s="49">
        <v>114.6</v>
      </c>
      <c r="I89" s="50">
        <f t="shared" si="4"/>
        <v>0.26460401754791041</v>
      </c>
      <c r="J89" s="49">
        <v>0</v>
      </c>
      <c r="K89" s="49">
        <v>0</v>
      </c>
      <c r="L89" s="50">
        <v>0</v>
      </c>
      <c r="M89" s="49">
        <v>0</v>
      </c>
      <c r="N89" s="49">
        <v>0</v>
      </c>
      <c r="O89" s="50">
        <v>0</v>
      </c>
      <c r="AKV89" s="13"/>
      <c r="AKW89" s="13"/>
      <c r="AKX89" s="13"/>
      <c r="AKY89" s="13"/>
      <c r="AKZ89" s="13"/>
      <c r="ALA89" s="13"/>
      <c r="ALB89" s="13"/>
      <c r="ALC89" s="13"/>
      <c r="ALD89" s="13"/>
      <c r="ALE89" s="13"/>
      <c r="ALF89" s="13"/>
      <c r="ALG89" s="13"/>
      <c r="ALH89" s="14"/>
      <c r="ALI89" s="14"/>
      <c r="ALJ89" s="14"/>
      <c r="ALK89" s="14"/>
      <c r="ALL89" s="14"/>
    </row>
    <row r="90" spans="1:1000" s="46" customFormat="1" ht="51">
      <c r="A90" s="42" t="s">
        <v>165</v>
      </c>
      <c r="B90" s="43" t="s">
        <v>166</v>
      </c>
      <c r="C90" s="51">
        <f>C91+C92+C93+C94</f>
        <v>68804.7</v>
      </c>
      <c r="D90" s="51">
        <f>D91+D92+D93+D94</f>
        <v>66358.399999999994</v>
      </c>
      <c r="E90" s="51">
        <f>E91+E92+E93+E94</f>
        <v>66358.399999999994</v>
      </c>
      <c r="F90" s="45">
        <f>E90/D90</f>
        <v>1</v>
      </c>
      <c r="G90" s="51">
        <f>G91+G92+G93+G94</f>
        <v>694.99700000000007</v>
      </c>
      <c r="H90" s="51">
        <f>H91+H92+H93+H94</f>
        <v>670.28700000000003</v>
      </c>
      <c r="I90" s="45">
        <f t="shared" si="4"/>
        <v>0.96444588969448786</v>
      </c>
      <c r="J90" s="51">
        <f>J91+J92+J93+J94</f>
        <v>0</v>
      </c>
      <c r="K90" s="51">
        <f>K91+K92+K93+K94</f>
        <v>0</v>
      </c>
      <c r="L90" s="45">
        <v>0</v>
      </c>
      <c r="M90" s="51">
        <f>M91+M92+M93+M94</f>
        <v>0</v>
      </c>
      <c r="N90" s="51">
        <f>N91+N92+N93+N94</f>
        <v>0</v>
      </c>
      <c r="O90" s="45">
        <v>0</v>
      </c>
      <c r="AKV90" s="13"/>
      <c r="AKW90" s="13"/>
      <c r="AKX90" s="13"/>
      <c r="AKY90" s="13"/>
      <c r="AKZ90" s="13"/>
      <c r="ALA90" s="13"/>
      <c r="ALB90" s="13"/>
      <c r="ALC90" s="13"/>
      <c r="ALD90" s="13"/>
      <c r="ALE90" s="13"/>
      <c r="ALF90" s="13"/>
      <c r="ALG90" s="13"/>
      <c r="ALH90" s="14"/>
      <c r="ALI90" s="14"/>
      <c r="ALJ90" s="14"/>
      <c r="ALK90" s="14"/>
      <c r="ALL90" s="14"/>
    </row>
    <row r="91" spans="1:1000" s="10" customFormat="1" ht="102">
      <c r="A91" s="47" t="s">
        <v>167</v>
      </c>
      <c r="B91" s="48" t="s">
        <v>168</v>
      </c>
      <c r="C91" s="49">
        <v>4278.8999999999996</v>
      </c>
      <c r="D91" s="49">
        <v>4278.8999999999996</v>
      </c>
      <c r="E91" s="49">
        <v>4278.8999999999996</v>
      </c>
      <c r="F91" s="50">
        <v>1</v>
      </c>
      <c r="G91" s="49">
        <v>43.221220000000002</v>
      </c>
      <c r="H91" s="49">
        <v>43.221220000000002</v>
      </c>
      <c r="I91" s="50">
        <f t="shared" si="4"/>
        <v>1</v>
      </c>
      <c r="J91" s="49">
        <v>0</v>
      </c>
      <c r="K91" s="49">
        <v>0</v>
      </c>
      <c r="L91" s="50">
        <v>0</v>
      </c>
      <c r="M91" s="49">
        <v>0</v>
      </c>
      <c r="N91" s="49">
        <v>0</v>
      </c>
      <c r="O91" s="50">
        <v>0</v>
      </c>
      <c r="AKV91" s="13"/>
      <c r="AKW91" s="13"/>
      <c r="AKX91" s="13"/>
      <c r="AKY91" s="13"/>
      <c r="AKZ91" s="13"/>
      <c r="ALA91" s="13"/>
      <c r="ALB91" s="13"/>
      <c r="ALC91" s="13"/>
      <c r="ALD91" s="13"/>
      <c r="ALE91" s="13"/>
      <c r="ALF91" s="13"/>
      <c r="ALG91" s="13"/>
      <c r="ALH91" s="14"/>
      <c r="ALI91" s="14"/>
      <c r="ALJ91" s="14"/>
      <c r="ALK91" s="14"/>
      <c r="ALL91" s="14"/>
    </row>
    <row r="92" spans="1:1000" s="10" customFormat="1" ht="89.25">
      <c r="A92" s="47" t="s">
        <v>169</v>
      </c>
      <c r="B92" s="48" t="s">
        <v>170</v>
      </c>
      <c r="C92" s="49">
        <v>27727</v>
      </c>
      <c r="D92" s="49">
        <v>27727</v>
      </c>
      <c r="E92" s="49">
        <v>27727</v>
      </c>
      <c r="F92" s="50">
        <f>E92/D92</f>
        <v>1</v>
      </c>
      <c r="G92" s="49">
        <v>280.07071999999999</v>
      </c>
      <c r="H92" s="49">
        <v>280.07071999999999</v>
      </c>
      <c r="I92" s="50">
        <f t="shared" si="4"/>
        <v>1</v>
      </c>
      <c r="J92" s="49">
        <v>0</v>
      </c>
      <c r="K92" s="49">
        <v>0</v>
      </c>
      <c r="L92" s="50">
        <v>0</v>
      </c>
      <c r="M92" s="49">
        <v>0</v>
      </c>
      <c r="N92" s="49">
        <v>0</v>
      </c>
      <c r="O92" s="50">
        <v>0</v>
      </c>
      <c r="AKV92" s="13"/>
      <c r="AKW92" s="13"/>
      <c r="AKX92" s="13"/>
      <c r="AKY92" s="13"/>
      <c r="AKZ92" s="13"/>
      <c r="ALA92" s="13"/>
      <c r="ALB92" s="13"/>
      <c r="ALC92" s="13"/>
      <c r="ALD92" s="13"/>
      <c r="ALE92" s="13"/>
      <c r="ALF92" s="13"/>
      <c r="ALG92" s="13"/>
      <c r="ALH92" s="14"/>
      <c r="ALI92" s="14"/>
      <c r="ALJ92" s="14"/>
      <c r="ALK92" s="14"/>
      <c r="ALL92" s="14"/>
    </row>
    <row r="93" spans="1:1000" s="10" customFormat="1" ht="89.85" customHeight="1">
      <c r="A93" s="47" t="s">
        <v>171</v>
      </c>
      <c r="B93" s="48" t="s">
        <v>172</v>
      </c>
      <c r="C93" s="49">
        <v>11411.1</v>
      </c>
      <c r="D93" s="49">
        <v>8964.7999999999993</v>
      </c>
      <c r="E93" s="49">
        <v>8964.7999999999993</v>
      </c>
      <c r="F93" s="50">
        <v>1</v>
      </c>
      <c r="G93" s="49">
        <v>115.26364</v>
      </c>
      <c r="H93" s="49">
        <v>90.553640000000001</v>
      </c>
      <c r="I93" s="50">
        <f t="shared" si="4"/>
        <v>0.78562190123442233</v>
      </c>
      <c r="J93" s="49">
        <v>0</v>
      </c>
      <c r="K93" s="49">
        <v>0</v>
      </c>
      <c r="L93" s="50">
        <v>0</v>
      </c>
      <c r="M93" s="49">
        <v>0</v>
      </c>
      <c r="N93" s="49">
        <v>0</v>
      </c>
      <c r="O93" s="50">
        <v>0</v>
      </c>
      <c r="AKV93" s="13"/>
      <c r="AKW93" s="13"/>
      <c r="AKX93" s="13"/>
      <c r="AKY93" s="13"/>
      <c r="AKZ93" s="13"/>
      <c r="ALA93" s="13"/>
      <c r="ALB93" s="13"/>
      <c r="ALC93" s="13"/>
      <c r="ALD93" s="13"/>
      <c r="ALE93" s="13"/>
      <c r="ALF93" s="13"/>
      <c r="ALG93" s="13"/>
      <c r="ALH93" s="14"/>
      <c r="ALI93" s="14"/>
      <c r="ALJ93" s="14"/>
      <c r="ALK93" s="14"/>
      <c r="ALL93" s="14"/>
    </row>
    <row r="94" spans="1:1000" s="10" customFormat="1" ht="213.4" customHeight="1">
      <c r="A94" s="47" t="s">
        <v>173</v>
      </c>
      <c r="B94" s="48" t="s">
        <v>174</v>
      </c>
      <c r="C94" s="49">
        <v>25387.7</v>
      </c>
      <c r="D94" s="49">
        <v>25387.7</v>
      </c>
      <c r="E94" s="49">
        <v>25387.7</v>
      </c>
      <c r="F94" s="50">
        <v>1</v>
      </c>
      <c r="G94" s="49">
        <v>256.44141999999999</v>
      </c>
      <c r="H94" s="49">
        <v>256.44141999999999</v>
      </c>
      <c r="I94" s="50">
        <f t="shared" si="4"/>
        <v>1</v>
      </c>
      <c r="J94" s="49">
        <v>0</v>
      </c>
      <c r="K94" s="49">
        <v>0</v>
      </c>
      <c r="L94" s="50">
        <v>0</v>
      </c>
      <c r="M94" s="49">
        <v>0</v>
      </c>
      <c r="N94" s="49">
        <v>0</v>
      </c>
      <c r="O94" s="50">
        <v>0</v>
      </c>
      <c r="AKV94" s="13"/>
      <c r="AKW94" s="13"/>
      <c r="AKX94" s="13"/>
      <c r="AKY94" s="13"/>
      <c r="AKZ94" s="13"/>
      <c r="ALA94" s="13"/>
      <c r="ALB94" s="13"/>
      <c r="ALC94" s="13"/>
      <c r="ALD94" s="13"/>
      <c r="ALE94" s="13"/>
      <c r="ALF94" s="13"/>
      <c r="ALG94" s="13"/>
      <c r="ALH94" s="14"/>
      <c r="ALI94" s="14"/>
      <c r="ALJ94" s="14"/>
      <c r="ALK94" s="14"/>
      <c r="ALL94" s="14"/>
    </row>
    <row r="95" spans="1:1000" s="46" customFormat="1" ht="124.7" customHeight="1">
      <c r="A95" s="42" t="s">
        <v>175</v>
      </c>
      <c r="B95" s="43" t="s">
        <v>176</v>
      </c>
      <c r="C95" s="51">
        <f>C96+C97+C98+C99+C100+C101</f>
        <v>5925858.1999999993</v>
      </c>
      <c r="D95" s="51">
        <f>D96+D97+D98+D99+D100+D101</f>
        <v>423700.07665</v>
      </c>
      <c r="E95" s="51">
        <f>E96+E97+E98+E99+E100+E101</f>
        <v>422078.06062</v>
      </c>
      <c r="F95" s="45">
        <f>E95/D95</f>
        <v>0.9961717825429145</v>
      </c>
      <c r="G95" s="51">
        <f>G96+G97+G98+G99+G100+G101</f>
        <v>373885.91125999996</v>
      </c>
      <c r="H95" s="51">
        <f>H96+H97+H98+H99+H100+H101</f>
        <v>26896.378829999998</v>
      </c>
      <c r="I95" s="45">
        <f t="shared" si="4"/>
        <v>7.1937395927433798E-2</v>
      </c>
      <c r="J95" s="51">
        <f>J96+J97+J98+J99+J100+J101</f>
        <v>0</v>
      </c>
      <c r="K95" s="51">
        <f>K96+K97+K98+K99+K100+K101</f>
        <v>0</v>
      </c>
      <c r="L95" s="45">
        <v>0</v>
      </c>
      <c r="M95" s="51">
        <f>M96+M97+M98+M99+M100+M101</f>
        <v>0</v>
      </c>
      <c r="N95" s="51">
        <f>N96+N97+N98+N99+N100+N101</f>
        <v>0</v>
      </c>
      <c r="O95" s="45">
        <v>0</v>
      </c>
      <c r="AKV95" s="13"/>
      <c r="AKW95" s="13"/>
      <c r="AKX95" s="13"/>
      <c r="AKY95" s="13"/>
      <c r="AKZ95" s="13"/>
      <c r="ALA95" s="13"/>
      <c r="ALB95" s="13"/>
      <c r="ALC95" s="13"/>
      <c r="ALD95" s="13"/>
      <c r="ALE95" s="13"/>
      <c r="ALF95" s="13"/>
      <c r="ALG95" s="13"/>
      <c r="ALH95" s="14"/>
      <c r="ALI95" s="14"/>
      <c r="ALJ95" s="14"/>
      <c r="ALK95" s="14"/>
      <c r="ALL95" s="14"/>
    </row>
    <row r="96" spans="1:1000" s="10" customFormat="1" ht="80.45" customHeight="1">
      <c r="A96" s="47" t="s">
        <v>177</v>
      </c>
      <c r="B96" s="48" t="s">
        <v>178</v>
      </c>
      <c r="C96" s="49">
        <v>94231</v>
      </c>
      <c r="D96" s="49">
        <v>1666.6666399999999</v>
      </c>
      <c r="E96" s="49">
        <v>833.33331999999996</v>
      </c>
      <c r="F96" s="50">
        <f>E96/D96</f>
        <v>0.5</v>
      </c>
      <c r="G96" s="49">
        <v>1654.3878500000001</v>
      </c>
      <c r="H96" s="49">
        <v>8.4175199999999997</v>
      </c>
      <c r="I96" s="50">
        <f t="shared" si="4"/>
        <v>5.0879967475583182E-3</v>
      </c>
      <c r="J96" s="49">
        <v>0</v>
      </c>
      <c r="K96" s="49">
        <v>0</v>
      </c>
      <c r="L96" s="50">
        <v>0</v>
      </c>
      <c r="M96" s="49">
        <v>0</v>
      </c>
      <c r="N96" s="49">
        <v>0</v>
      </c>
      <c r="O96" s="50">
        <v>0</v>
      </c>
      <c r="AKV96" s="13"/>
      <c r="AKW96" s="13"/>
      <c r="AKX96" s="13"/>
      <c r="AKY96" s="13"/>
      <c r="AKZ96" s="13"/>
      <c r="ALA96" s="13"/>
      <c r="ALB96" s="13"/>
      <c r="ALC96" s="13"/>
      <c r="ALD96" s="13"/>
      <c r="ALE96" s="13"/>
      <c r="ALF96" s="13"/>
      <c r="ALG96" s="13"/>
      <c r="ALH96" s="14"/>
      <c r="ALI96" s="14"/>
      <c r="ALJ96" s="14"/>
      <c r="ALK96" s="14"/>
      <c r="ALL96" s="14"/>
    </row>
    <row r="97" spans="1:1000" s="10" customFormat="1" ht="96.75" customHeight="1">
      <c r="A97" s="47" t="s">
        <v>179</v>
      </c>
      <c r="B97" s="48" t="s">
        <v>180</v>
      </c>
      <c r="C97" s="49">
        <v>4529515.0999999996</v>
      </c>
      <c r="D97" s="49">
        <v>0</v>
      </c>
      <c r="E97" s="49">
        <v>0</v>
      </c>
      <c r="F97" s="50">
        <v>0</v>
      </c>
      <c r="G97" s="49">
        <v>289117.98511000001</v>
      </c>
      <c r="H97" s="49">
        <v>0</v>
      </c>
      <c r="I97" s="50">
        <f t="shared" si="4"/>
        <v>0</v>
      </c>
      <c r="J97" s="49">
        <v>0</v>
      </c>
      <c r="K97" s="49">
        <v>0</v>
      </c>
      <c r="L97" s="50">
        <v>0</v>
      </c>
      <c r="M97" s="49">
        <v>0</v>
      </c>
      <c r="N97" s="49">
        <v>0</v>
      </c>
      <c r="O97" s="50">
        <v>0</v>
      </c>
      <c r="AKV97" s="13"/>
      <c r="AKW97" s="13"/>
      <c r="AKX97" s="13"/>
      <c r="AKY97" s="13"/>
      <c r="AKZ97" s="13"/>
      <c r="ALA97" s="13"/>
      <c r="ALB97" s="13"/>
      <c r="ALC97" s="13"/>
      <c r="ALD97" s="13"/>
      <c r="ALE97" s="13"/>
      <c r="ALF97" s="13"/>
      <c r="ALG97" s="13"/>
      <c r="ALH97" s="14"/>
      <c r="ALI97" s="14"/>
      <c r="ALJ97" s="14"/>
      <c r="ALK97" s="14"/>
      <c r="ALL97" s="14"/>
    </row>
    <row r="98" spans="1:1000" s="10" customFormat="1" ht="93.2" customHeight="1">
      <c r="A98" s="47" t="s">
        <v>181</v>
      </c>
      <c r="B98" s="66" t="s">
        <v>182</v>
      </c>
      <c r="C98" s="49">
        <v>914018.6</v>
      </c>
      <c r="D98" s="49">
        <v>422033.41000999999</v>
      </c>
      <c r="E98" s="49">
        <v>421244.72730000003</v>
      </c>
      <c r="F98" s="50">
        <f>E98/D98</f>
        <v>0.9981312315771842</v>
      </c>
      <c r="G98" s="49">
        <v>58341.61277</v>
      </c>
      <c r="H98" s="49">
        <v>26887.961309999999</v>
      </c>
      <c r="I98" s="50">
        <f t="shared" si="4"/>
        <v>0.46087106669471661</v>
      </c>
      <c r="J98" s="49">
        <v>0</v>
      </c>
      <c r="K98" s="49">
        <v>0</v>
      </c>
      <c r="L98" s="50">
        <v>0</v>
      </c>
      <c r="M98" s="49">
        <v>0</v>
      </c>
      <c r="N98" s="49">
        <v>0</v>
      </c>
      <c r="O98" s="50">
        <v>0</v>
      </c>
      <c r="P98" s="58"/>
      <c r="AKV98" s="13"/>
      <c r="AKW98" s="13"/>
      <c r="AKX98" s="13"/>
      <c r="AKY98" s="13"/>
      <c r="AKZ98" s="13"/>
      <c r="ALA98" s="13"/>
      <c r="ALB98" s="13"/>
      <c r="ALC98" s="13"/>
      <c r="ALD98" s="13"/>
      <c r="ALE98" s="13"/>
      <c r="ALF98" s="13"/>
      <c r="ALG98" s="13"/>
      <c r="ALH98" s="14"/>
      <c r="ALI98" s="14"/>
      <c r="ALJ98" s="14"/>
      <c r="ALK98" s="14"/>
      <c r="ALL98" s="14"/>
    </row>
    <row r="99" spans="1:1000" s="10" customFormat="1" ht="89.25">
      <c r="A99" s="47" t="s">
        <v>183</v>
      </c>
      <c r="B99" s="48" t="s">
        <v>184</v>
      </c>
      <c r="C99" s="49">
        <v>130058.4</v>
      </c>
      <c r="D99" s="49">
        <v>0</v>
      </c>
      <c r="E99" s="49">
        <v>0</v>
      </c>
      <c r="F99" s="50">
        <v>0</v>
      </c>
      <c r="G99" s="49">
        <v>8301.6</v>
      </c>
      <c r="H99" s="49">
        <v>0</v>
      </c>
      <c r="I99" s="50">
        <f t="shared" si="4"/>
        <v>0</v>
      </c>
      <c r="J99" s="49">
        <v>0</v>
      </c>
      <c r="K99" s="49">
        <v>0</v>
      </c>
      <c r="L99" s="50">
        <v>0</v>
      </c>
      <c r="M99" s="49">
        <v>0</v>
      </c>
      <c r="N99" s="49">
        <v>0</v>
      </c>
      <c r="O99" s="50">
        <v>0</v>
      </c>
      <c r="AKV99" s="13"/>
      <c r="AKW99" s="13"/>
      <c r="AKX99" s="13"/>
      <c r="AKY99" s="13"/>
      <c r="AKZ99" s="13"/>
      <c r="ALA99" s="13"/>
      <c r="ALB99" s="13"/>
      <c r="ALC99" s="13"/>
      <c r="ALD99" s="13"/>
      <c r="ALE99" s="13"/>
      <c r="ALF99" s="13"/>
      <c r="ALG99" s="13"/>
      <c r="ALH99" s="14"/>
      <c r="ALI99" s="14"/>
      <c r="ALJ99" s="14"/>
      <c r="ALK99" s="14"/>
      <c r="ALL99" s="14"/>
    </row>
    <row r="100" spans="1:1000" s="10" customFormat="1" ht="63.75">
      <c r="A100" s="47" t="s">
        <v>185</v>
      </c>
      <c r="B100" s="48" t="s">
        <v>186</v>
      </c>
      <c r="C100" s="49">
        <v>253335.1</v>
      </c>
      <c r="D100" s="49">
        <v>0</v>
      </c>
      <c r="E100" s="49">
        <v>0</v>
      </c>
      <c r="F100" s="50">
        <v>0</v>
      </c>
      <c r="G100" s="49">
        <v>16170.32553</v>
      </c>
      <c r="H100" s="49">
        <v>0</v>
      </c>
      <c r="I100" s="50">
        <f t="shared" si="4"/>
        <v>0</v>
      </c>
      <c r="J100" s="49">
        <v>0</v>
      </c>
      <c r="K100" s="49">
        <v>0</v>
      </c>
      <c r="L100" s="50">
        <v>0</v>
      </c>
      <c r="M100" s="49">
        <v>0</v>
      </c>
      <c r="N100" s="49">
        <v>0</v>
      </c>
      <c r="O100" s="50">
        <v>0</v>
      </c>
      <c r="AKV100" s="13"/>
      <c r="AKW100" s="13"/>
      <c r="AKX100" s="13"/>
      <c r="AKY100" s="13"/>
      <c r="AKZ100" s="13"/>
      <c r="ALA100" s="13"/>
      <c r="ALB100" s="13"/>
      <c r="ALC100" s="13"/>
      <c r="ALD100" s="13"/>
      <c r="ALE100" s="13"/>
      <c r="ALF100" s="13"/>
      <c r="ALG100" s="13"/>
      <c r="ALH100" s="14"/>
      <c r="ALI100" s="14"/>
      <c r="ALJ100" s="14"/>
      <c r="ALK100" s="14"/>
      <c r="ALL100" s="14"/>
    </row>
    <row r="101" spans="1:1000" s="10" customFormat="1" ht="38.25">
      <c r="A101" s="47" t="s">
        <v>187</v>
      </c>
      <c r="B101" s="48" t="s">
        <v>188</v>
      </c>
      <c r="C101" s="49">
        <v>4700</v>
      </c>
      <c r="D101" s="49">
        <v>0</v>
      </c>
      <c r="E101" s="49">
        <v>0</v>
      </c>
      <c r="F101" s="50">
        <v>0</v>
      </c>
      <c r="G101" s="49">
        <v>300</v>
      </c>
      <c r="H101" s="49">
        <v>0</v>
      </c>
      <c r="I101" s="50">
        <f t="shared" si="4"/>
        <v>0</v>
      </c>
      <c r="J101" s="49">
        <v>0</v>
      </c>
      <c r="K101" s="49">
        <v>0</v>
      </c>
      <c r="L101" s="50">
        <v>0</v>
      </c>
      <c r="M101" s="49">
        <v>0</v>
      </c>
      <c r="N101" s="49">
        <v>0</v>
      </c>
      <c r="O101" s="50">
        <v>0</v>
      </c>
      <c r="AKV101" s="13"/>
      <c r="AKW101" s="13"/>
      <c r="AKX101" s="13"/>
      <c r="AKY101" s="13"/>
      <c r="AKZ101" s="13"/>
      <c r="ALA101" s="13"/>
      <c r="ALB101" s="13"/>
      <c r="ALC101" s="13"/>
      <c r="ALD101" s="13"/>
      <c r="ALE101" s="13"/>
      <c r="ALF101" s="13"/>
      <c r="ALG101" s="13"/>
      <c r="ALH101" s="14"/>
      <c r="ALI101" s="14"/>
      <c r="ALJ101" s="14"/>
      <c r="ALK101" s="14"/>
      <c r="ALL101" s="14"/>
    </row>
    <row r="102" spans="1:1000" s="10" customFormat="1" ht="89.25">
      <c r="A102" s="42" t="s">
        <v>189</v>
      </c>
      <c r="B102" s="43" t="s">
        <v>190</v>
      </c>
      <c r="C102" s="51">
        <f>C103+C104</f>
        <v>118510.5</v>
      </c>
      <c r="D102" s="51">
        <f>D103+D104</f>
        <v>0</v>
      </c>
      <c r="E102" s="51">
        <f>E103+E104</f>
        <v>0</v>
      </c>
      <c r="F102" s="45">
        <v>0</v>
      </c>
      <c r="G102" s="51">
        <f>G103+G104</f>
        <v>7564.5</v>
      </c>
      <c r="H102" s="51">
        <f>H103+H104</f>
        <v>0</v>
      </c>
      <c r="I102" s="45">
        <f t="shared" si="4"/>
        <v>0</v>
      </c>
      <c r="J102" s="51">
        <f>J103+J104</f>
        <v>0</v>
      </c>
      <c r="K102" s="51">
        <f>K103+K104</f>
        <v>0</v>
      </c>
      <c r="L102" s="45">
        <v>0</v>
      </c>
      <c r="M102" s="51">
        <f>M103+M104</f>
        <v>0</v>
      </c>
      <c r="N102" s="51">
        <f>N103+N104</f>
        <v>0</v>
      </c>
      <c r="O102" s="45">
        <v>0</v>
      </c>
      <c r="AKV102" s="13"/>
      <c r="AKW102" s="13"/>
      <c r="AKX102" s="13"/>
      <c r="AKY102" s="13"/>
      <c r="AKZ102" s="13"/>
      <c r="ALA102" s="13"/>
      <c r="ALB102" s="13"/>
      <c r="ALC102" s="13"/>
      <c r="ALD102" s="13"/>
      <c r="ALE102" s="13"/>
      <c r="ALF102" s="13"/>
      <c r="ALG102" s="13"/>
      <c r="ALH102" s="14"/>
      <c r="ALI102" s="14"/>
      <c r="ALJ102" s="14"/>
      <c r="ALK102" s="14"/>
      <c r="ALL102" s="14"/>
    </row>
    <row r="103" spans="1:1000" s="10" customFormat="1" ht="134.1" customHeight="1">
      <c r="A103" s="47" t="s">
        <v>191</v>
      </c>
      <c r="B103" s="48" t="s">
        <v>192</v>
      </c>
      <c r="C103" s="49">
        <v>88653.8</v>
      </c>
      <c r="D103" s="49">
        <v>0</v>
      </c>
      <c r="E103" s="49">
        <v>0</v>
      </c>
      <c r="F103" s="50">
        <v>0</v>
      </c>
      <c r="G103" s="49">
        <v>5658.7531900000004</v>
      </c>
      <c r="H103" s="49">
        <v>0</v>
      </c>
      <c r="I103" s="50">
        <f t="shared" si="4"/>
        <v>0</v>
      </c>
      <c r="J103" s="49">
        <v>0</v>
      </c>
      <c r="K103" s="49">
        <v>0</v>
      </c>
      <c r="L103" s="50">
        <v>0</v>
      </c>
      <c r="M103" s="49">
        <v>0</v>
      </c>
      <c r="N103" s="49">
        <v>0</v>
      </c>
      <c r="O103" s="50">
        <v>0</v>
      </c>
      <c r="AKV103" s="13"/>
      <c r="AKW103" s="13"/>
      <c r="AKX103" s="13"/>
      <c r="AKY103" s="13"/>
      <c r="AKZ103" s="13"/>
      <c r="ALA103" s="13"/>
      <c r="ALB103" s="13"/>
      <c r="ALC103" s="13"/>
      <c r="ALD103" s="13"/>
      <c r="ALE103" s="13"/>
      <c r="ALF103" s="13"/>
      <c r="ALG103" s="13"/>
      <c r="ALH103" s="14"/>
      <c r="ALI103" s="14"/>
      <c r="ALJ103" s="14"/>
      <c r="ALK103" s="14"/>
      <c r="ALL103" s="14"/>
    </row>
    <row r="104" spans="1:1000" s="10" customFormat="1" ht="96.75" customHeight="1">
      <c r="A104" s="47" t="s">
        <v>193</v>
      </c>
      <c r="B104" s="48" t="s">
        <v>194</v>
      </c>
      <c r="C104" s="49">
        <v>29856.7</v>
      </c>
      <c r="D104" s="49">
        <v>0</v>
      </c>
      <c r="E104" s="49">
        <v>0</v>
      </c>
      <c r="F104" s="50">
        <v>0</v>
      </c>
      <c r="G104" s="49">
        <v>1905.7468100000001</v>
      </c>
      <c r="H104" s="49">
        <v>0</v>
      </c>
      <c r="I104" s="50">
        <f t="shared" si="4"/>
        <v>0</v>
      </c>
      <c r="J104" s="49">
        <v>0</v>
      </c>
      <c r="K104" s="49">
        <v>0</v>
      </c>
      <c r="L104" s="50">
        <v>0</v>
      </c>
      <c r="M104" s="49">
        <v>0</v>
      </c>
      <c r="N104" s="49">
        <v>0</v>
      </c>
      <c r="O104" s="50">
        <v>0</v>
      </c>
      <c r="AKV104" s="13"/>
      <c r="AKW104" s="13"/>
      <c r="AKX104" s="13"/>
      <c r="AKY104" s="13"/>
      <c r="AKZ104" s="13"/>
      <c r="ALA104" s="13"/>
      <c r="ALB104" s="13"/>
      <c r="ALC104" s="13"/>
      <c r="ALD104" s="13"/>
      <c r="ALE104" s="13"/>
      <c r="ALF104" s="13"/>
      <c r="ALG104" s="13"/>
      <c r="ALH104" s="14"/>
      <c r="ALI104" s="14"/>
      <c r="ALJ104" s="14"/>
      <c r="ALK104" s="14"/>
      <c r="ALL104" s="14"/>
    </row>
    <row r="105" spans="1:1000" s="10" customFormat="1" ht="51">
      <c r="A105" s="42">
        <v>13</v>
      </c>
      <c r="B105" s="43" t="s">
        <v>195</v>
      </c>
      <c r="C105" s="51">
        <f>C106+C107+C108+C109+C111+C110</f>
        <v>385215.8</v>
      </c>
      <c r="D105" s="51">
        <f>D106+D107+D108+D109+D111+D110</f>
        <v>2486.4</v>
      </c>
      <c r="E105" s="51">
        <f>E106+E107+E108+E109+E111+E110</f>
        <v>2486.4</v>
      </c>
      <c r="F105" s="45">
        <f>E105/D105</f>
        <v>1</v>
      </c>
      <c r="G105" s="51">
        <f>G106+G107+G108+G109+G111+G110</f>
        <v>112681.59387999999</v>
      </c>
      <c r="H105" s="51">
        <f>H106+H107+H108+H109+H111+H110</f>
        <v>25.11515</v>
      </c>
      <c r="I105" s="45">
        <f t="shared" si="4"/>
        <v>2.228860023647369E-4</v>
      </c>
      <c r="J105" s="51">
        <f>J106+J107+J108+J109+J111+J110</f>
        <v>36245.613059999996</v>
      </c>
      <c r="K105" s="51">
        <f>K106+K107+K108+K109+K111+K110</f>
        <v>0</v>
      </c>
      <c r="L105" s="45">
        <f>K105/J105</f>
        <v>0</v>
      </c>
      <c r="M105" s="51">
        <f>M106+M107+M108+M109+M111+M110</f>
        <v>52802.363640000003</v>
      </c>
      <c r="N105" s="51">
        <f>N106+N107+N108+N109+N111+N110</f>
        <v>1076.36364</v>
      </c>
      <c r="O105" s="45">
        <f>N105/M105</f>
        <v>2.0384762457576984E-2</v>
      </c>
      <c r="AKV105" s="13"/>
      <c r="AKW105" s="13"/>
      <c r="AKX105" s="13"/>
      <c r="AKY105" s="13"/>
      <c r="AKZ105" s="13"/>
      <c r="ALA105" s="13"/>
      <c r="ALB105" s="13"/>
      <c r="ALC105" s="13"/>
      <c r="ALD105" s="13"/>
      <c r="ALE105" s="13"/>
      <c r="ALF105" s="13"/>
      <c r="ALG105" s="13"/>
      <c r="ALH105" s="14"/>
      <c r="ALI105" s="14"/>
      <c r="ALJ105" s="14"/>
      <c r="ALK105" s="14"/>
      <c r="ALL105" s="14"/>
    </row>
    <row r="106" spans="1:1000" s="10" customFormat="1" ht="111.95" customHeight="1">
      <c r="A106" s="47" t="s">
        <v>196</v>
      </c>
      <c r="B106" s="48" t="s">
        <v>197</v>
      </c>
      <c r="C106" s="49">
        <v>211366.39999999999</v>
      </c>
      <c r="D106" s="49">
        <v>0</v>
      </c>
      <c r="E106" s="49">
        <v>0</v>
      </c>
      <c r="F106" s="50">
        <v>0</v>
      </c>
      <c r="G106" s="49">
        <v>110925.56548999999</v>
      </c>
      <c r="H106" s="49">
        <v>0</v>
      </c>
      <c r="I106" s="50">
        <f t="shared" si="4"/>
        <v>0</v>
      </c>
      <c r="J106" s="49">
        <v>31572.99137</v>
      </c>
      <c r="K106" s="49">
        <v>0</v>
      </c>
      <c r="L106" s="50">
        <v>0</v>
      </c>
      <c r="M106" s="49">
        <v>49000</v>
      </c>
      <c r="N106" s="49">
        <v>0</v>
      </c>
      <c r="O106" s="50">
        <v>0</v>
      </c>
      <c r="AKV106" s="13"/>
      <c r="AKW106" s="13"/>
      <c r="AKX106" s="13"/>
      <c r="AKY106" s="13"/>
      <c r="AKZ106" s="13"/>
      <c r="ALA106" s="13"/>
      <c r="ALB106" s="13"/>
      <c r="ALC106" s="13"/>
      <c r="ALD106" s="13"/>
      <c r="ALE106" s="13"/>
      <c r="ALF106" s="13"/>
      <c r="ALG106" s="13"/>
      <c r="ALH106" s="14"/>
      <c r="ALI106" s="14"/>
      <c r="ALJ106" s="14"/>
      <c r="ALK106" s="14"/>
      <c r="ALL106" s="14"/>
    </row>
    <row r="107" spans="1:1000" s="10" customFormat="1" ht="151.5" customHeight="1">
      <c r="A107" s="47" t="s">
        <v>198</v>
      </c>
      <c r="B107" s="48" t="s">
        <v>199</v>
      </c>
      <c r="C107" s="49">
        <v>2486.4</v>
      </c>
      <c r="D107" s="49">
        <v>2486.4</v>
      </c>
      <c r="E107" s="49">
        <v>2486.4</v>
      </c>
      <c r="F107" s="50">
        <f>E107/D107</f>
        <v>1</v>
      </c>
      <c r="G107" s="49">
        <v>25.11515</v>
      </c>
      <c r="H107" s="49">
        <v>25.11515</v>
      </c>
      <c r="I107" s="50">
        <f t="shared" si="4"/>
        <v>1</v>
      </c>
      <c r="J107" s="49">
        <v>0</v>
      </c>
      <c r="K107" s="49">
        <v>0</v>
      </c>
      <c r="L107" s="50">
        <v>0</v>
      </c>
      <c r="M107" s="49">
        <v>1076.36364</v>
      </c>
      <c r="N107" s="49">
        <v>1076.36364</v>
      </c>
      <c r="O107" s="50">
        <f>N107/M107</f>
        <v>1</v>
      </c>
      <c r="AKV107" s="13"/>
      <c r="AKW107" s="13"/>
      <c r="AKX107" s="13"/>
      <c r="AKY107" s="13"/>
      <c r="AKZ107" s="13"/>
      <c r="ALA107" s="13"/>
      <c r="ALB107" s="13"/>
      <c r="ALC107" s="13"/>
      <c r="ALD107" s="13"/>
      <c r="ALE107" s="13"/>
      <c r="ALF107" s="13"/>
      <c r="ALG107" s="13"/>
      <c r="ALH107" s="14"/>
      <c r="ALI107" s="14"/>
      <c r="ALJ107" s="14"/>
      <c r="ALK107" s="14"/>
      <c r="ALL107" s="14"/>
    </row>
    <row r="108" spans="1:1000" s="10" customFormat="1" ht="80.45" customHeight="1">
      <c r="A108" s="47" t="s">
        <v>200</v>
      </c>
      <c r="B108" s="48" t="s">
        <v>201</v>
      </c>
      <c r="C108" s="49">
        <v>4675.6000000000004</v>
      </c>
      <c r="D108" s="49">
        <v>0</v>
      </c>
      <c r="E108" s="49">
        <v>0</v>
      </c>
      <c r="F108" s="50">
        <v>0</v>
      </c>
      <c r="G108" s="49">
        <v>47.228290000000001</v>
      </c>
      <c r="H108" s="49">
        <v>0</v>
      </c>
      <c r="I108" s="50">
        <f t="shared" si="4"/>
        <v>0</v>
      </c>
      <c r="J108" s="49">
        <v>0</v>
      </c>
      <c r="K108" s="49">
        <v>0</v>
      </c>
      <c r="L108" s="50">
        <v>0</v>
      </c>
      <c r="M108" s="49">
        <v>0</v>
      </c>
      <c r="N108" s="49">
        <v>0</v>
      </c>
      <c r="O108" s="50">
        <v>0</v>
      </c>
      <c r="AKV108" s="13"/>
      <c r="AKW108" s="13"/>
      <c r="AKX108" s="13"/>
      <c r="AKY108" s="13"/>
      <c r="AKZ108" s="13"/>
      <c r="ALA108" s="13"/>
      <c r="ALB108" s="13"/>
      <c r="ALC108" s="13"/>
      <c r="ALD108" s="13"/>
      <c r="ALE108" s="13"/>
      <c r="ALF108" s="13"/>
      <c r="ALG108" s="13"/>
      <c r="ALH108" s="14"/>
      <c r="ALI108" s="14"/>
      <c r="ALJ108" s="14"/>
      <c r="ALK108" s="14"/>
      <c r="ALL108" s="14"/>
    </row>
    <row r="109" spans="1:1000" s="10" customFormat="1" ht="82.7" customHeight="1">
      <c r="A109" s="47" t="s">
        <v>202</v>
      </c>
      <c r="B109" s="48" t="s">
        <v>203</v>
      </c>
      <c r="C109" s="49">
        <v>2381.1</v>
      </c>
      <c r="D109" s="49">
        <v>0</v>
      </c>
      <c r="E109" s="49">
        <v>0</v>
      </c>
      <c r="F109" s="50">
        <v>0</v>
      </c>
      <c r="G109" s="49">
        <v>24.05152</v>
      </c>
      <c r="H109" s="49">
        <v>0</v>
      </c>
      <c r="I109" s="50">
        <f t="shared" si="4"/>
        <v>0</v>
      </c>
      <c r="J109" s="49">
        <v>2995.5484799999999</v>
      </c>
      <c r="K109" s="49">
        <v>0</v>
      </c>
      <c r="L109" s="50">
        <f>K109/J109</f>
        <v>0</v>
      </c>
      <c r="M109" s="49">
        <v>226</v>
      </c>
      <c r="N109" s="49">
        <v>0</v>
      </c>
      <c r="O109" s="50">
        <f>N109/M109</f>
        <v>0</v>
      </c>
      <c r="AKV109" s="13"/>
      <c r="AKW109" s="13"/>
      <c r="AKX109" s="13"/>
      <c r="AKY109" s="13"/>
      <c r="AKZ109" s="13"/>
      <c r="ALA109" s="13"/>
      <c r="ALB109" s="13"/>
      <c r="ALC109" s="13"/>
      <c r="ALD109" s="13"/>
      <c r="ALE109" s="13"/>
      <c r="ALF109" s="13"/>
      <c r="ALG109" s="13"/>
      <c r="ALH109" s="14"/>
      <c r="ALI109" s="14"/>
      <c r="ALJ109" s="14"/>
      <c r="ALK109" s="14"/>
      <c r="ALL109" s="14"/>
    </row>
    <row r="110" spans="1:1000" s="10" customFormat="1" ht="80.45" customHeight="1">
      <c r="A110" s="47" t="s">
        <v>204</v>
      </c>
      <c r="B110" s="48" t="s">
        <v>205</v>
      </c>
      <c r="C110" s="49">
        <v>32228.799999999999</v>
      </c>
      <c r="D110" s="49">
        <v>0</v>
      </c>
      <c r="E110" s="49">
        <v>0</v>
      </c>
      <c r="F110" s="50">
        <v>0</v>
      </c>
      <c r="G110" s="49">
        <v>325.54343</v>
      </c>
      <c r="H110" s="49">
        <v>0</v>
      </c>
      <c r="I110" s="50">
        <f t="shared" si="4"/>
        <v>0</v>
      </c>
      <c r="J110" s="49">
        <v>329.48320999999999</v>
      </c>
      <c r="K110" s="49">
        <v>0</v>
      </c>
      <c r="L110" s="50">
        <f>K110/J110</f>
        <v>0</v>
      </c>
      <c r="M110" s="49">
        <v>2500</v>
      </c>
      <c r="N110" s="49">
        <v>0</v>
      </c>
      <c r="O110" s="50">
        <f>N110/M110</f>
        <v>0</v>
      </c>
      <c r="AKV110" s="13"/>
      <c r="AKW110" s="13"/>
      <c r="AKX110" s="13"/>
      <c r="AKY110" s="13"/>
      <c r="AKZ110" s="13"/>
      <c r="ALA110" s="13"/>
      <c r="ALB110" s="13"/>
      <c r="ALC110" s="13"/>
      <c r="ALD110" s="13"/>
      <c r="ALE110" s="13"/>
      <c r="ALF110" s="13"/>
      <c r="ALG110" s="13"/>
      <c r="ALH110" s="14"/>
      <c r="ALI110" s="14"/>
      <c r="ALJ110" s="14"/>
      <c r="ALK110" s="14"/>
      <c r="ALL110" s="14"/>
    </row>
    <row r="111" spans="1:1000" s="10" customFormat="1" ht="65.25" customHeight="1">
      <c r="A111" s="47" t="s">
        <v>206</v>
      </c>
      <c r="B111" s="63" t="s">
        <v>207</v>
      </c>
      <c r="C111" s="49">
        <v>132077.5</v>
      </c>
      <c r="D111" s="49">
        <v>0</v>
      </c>
      <c r="E111" s="49">
        <v>0</v>
      </c>
      <c r="F111" s="50">
        <v>0</v>
      </c>
      <c r="G111" s="49">
        <v>1334.09</v>
      </c>
      <c r="H111" s="49">
        <v>0</v>
      </c>
      <c r="I111" s="50">
        <f t="shared" si="4"/>
        <v>0</v>
      </c>
      <c r="J111" s="49">
        <v>1347.59</v>
      </c>
      <c r="K111" s="49">
        <v>0</v>
      </c>
      <c r="L111" s="50">
        <f>K111/J111</f>
        <v>0</v>
      </c>
      <c r="M111" s="49">
        <v>0</v>
      </c>
      <c r="N111" s="49">
        <v>0</v>
      </c>
      <c r="O111" s="50">
        <v>0</v>
      </c>
      <c r="AKV111" s="13"/>
      <c r="AKW111" s="13"/>
      <c r="AKX111" s="13"/>
      <c r="AKY111" s="13"/>
      <c r="AKZ111" s="13"/>
      <c r="ALA111" s="13"/>
      <c r="ALB111" s="13"/>
      <c r="ALC111" s="13"/>
      <c r="ALD111" s="13"/>
      <c r="ALE111" s="13"/>
      <c r="ALF111" s="13"/>
      <c r="ALG111" s="13"/>
      <c r="ALH111" s="14"/>
      <c r="ALI111" s="14"/>
      <c r="ALJ111" s="14"/>
      <c r="ALK111" s="14"/>
      <c r="ALL111" s="14"/>
    </row>
    <row r="112" spans="1:1000" s="46" customFormat="1" ht="51">
      <c r="A112" s="42">
        <v>14</v>
      </c>
      <c r="B112" s="43" t="s">
        <v>208</v>
      </c>
      <c r="C112" s="51">
        <f>C113+C117</f>
        <v>1143198.2</v>
      </c>
      <c r="D112" s="51">
        <f>D113+D117</f>
        <v>391067</v>
      </c>
      <c r="E112" s="51">
        <f>E113+E117</f>
        <v>391067</v>
      </c>
      <c r="F112" s="45">
        <f>E112/D112/100%</f>
        <v>1</v>
      </c>
      <c r="G112" s="51">
        <f>G113+G117</f>
        <v>11547.44</v>
      </c>
      <c r="H112" s="51">
        <f>H113+H117</f>
        <v>3950.17</v>
      </c>
      <c r="I112" s="45">
        <f>H112/G112/100%</f>
        <v>0.34208188135205725</v>
      </c>
      <c r="J112" s="51">
        <f>J113+J117</f>
        <v>0</v>
      </c>
      <c r="K112" s="51">
        <f>K113+K117</f>
        <v>0</v>
      </c>
      <c r="L112" s="45">
        <v>0</v>
      </c>
      <c r="M112" s="51">
        <f>M113+M117</f>
        <v>0</v>
      </c>
      <c r="N112" s="51">
        <f>N113+N117</f>
        <v>0</v>
      </c>
      <c r="O112" s="45">
        <v>0</v>
      </c>
      <c r="AKV112" s="13"/>
      <c r="AKW112" s="13"/>
      <c r="AKX112" s="13"/>
      <c r="AKY112" s="13"/>
      <c r="AKZ112" s="13"/>
      <c r="ALA112" s="13"/>
      <c r="ALB112" s="13"/>
      <c r="ALC112" s="13"/>
      <c r="ALD112" s="13"/>
      <c r="ALE112" s="13"/>
      <c r="ALF112" s="13"/>
      <c r="ALG112" s="13"/>
      <c r="ALH112" s="14"/>
      <c r="ALI112" s="14"/>
      <c r="ALJ112" s="14"/>
      <c r="ALK112" s="14"/>
      <c r="ALL112" s="14"/>
    </row>
    <row r="113" spans="1:1000" s="46" customFormat="1" ht="73.5" customHeight="1">
      <c r="A113" s="57" t="s">
        <v>209</v>
      </c>
      <c r="B113" s="48" t="s">
        <v>210</v>
      </c>
      <c r="C113" s="49">
        <f>C115+C116</f>
        <v>1108674.8999999999</v>
      </c>
      <c r="D113" s="49">
        <f>D115+D116</f>
        <v>391067</v>
      </c>
      <c r="E113" s="49">
        <f>E115+E116</f>
        <v>391067</v>
      </c>
      <c r="F113" s="50">
        <f>E113/D113</f>
        <v>1</v>
      </c>
      <c r="G113" s="49">
        <f>G115+G116</f>
        <v>11198.74</v>
      </c>
      <c r="H113" s="49">
        <f>H115+H116</f>
        <v>3950.17</v>
      </c>
      <c r="I113" s="50">
        <f>H113/G113</f>
        <v>0.35273343251115752</v>
      </c>
      <c r="J113" s="49">
        <f>J115+J116</f>
        <v>0</v>
      </c>
      <c r="K113" s="49">
        <f>K115+K116</f>
        <v>0</v>
      </c>
      <c r="L113" s="50">
        <v>0</v>
      </c>
      <c r="M113" s="49">
        <v>0</v>
      </c>
      <c r="N113" s="49">
        <v>0</v>
      </c>
      <c r="O113" s="50">
        <v>0</v>
      </c>
      <c r="AKV113" s="13"/>
      <c r="AKW113" s="13"/>
      <c r="AKX113" s="13"/>
      <c r="AKY113" s="13"/>
      <c r="AKZ113" s="13"/>
      <c r="ALA113" s="13"/>
      <c r="ALB113" s="13"/>
      <c r="ALC113" s="13"/>
      <c r="ALD113" s="13"/>
      <c r="ALE113" s="13"/>
      <c r="ALF113" s="13"/>
      <c r="ALG113" s="13"/>
      <c r="ALH113" s="14"/>
      <c r="ALI113" s="14"/>
      <c r="ALJ113" s="14"/>
      <c r="ALK113" s="14"/>
      <c r="ALL113" s="14"/>
    </row>
    <row r="114" spans="1:1000" s="46" customFormat="1">
      <c r="A114" s="57"/>
      <c r="B114" s="59" t="s">
        <v>109</v>
      </c>
      <c r="C114" s="60"/>
      <c r="D114" s="60"/>
      <c r="E114" s="60"/>
      <c r="F114" s="61"/>
      <c r="G114" s="60"/>
      <c r="H114" s="60"/>
      <c r="I114" s="61"/>
      <c r="J114" s="49"/>
      <c r="K114" s="49"/>
      <c r="L114" s="50"/>
      <c r="M114" s="49"/>
      <c r="N114" s="49"/>
      <c r="O114" s="50"/>
      <c r="AKV114" s="13"/>
      <c r="AKW114" s="13"/>
      <c r="AKX114" s="13"/>
      <c r="AKY114" s="13"/>
      <c r="AKZ114" s="13"/>
      <c r="ALA114" s="13"/>
      <c r="ALB114" s="13"/>
      <c r="ALC114" s="13"/>
      <c r="ALD114" s="13"/>
      <c r="ALE114" s="13"/>
      <c r="ALF114" s="13"/>
      <c r="ALG114" s="13"/>
      <c r="ALH114" s="14"/>
      <c r="ALI114" s="14"/>
      <c r="ALJ114" s="14"/>
      <c r="ALK114" s="14"/>
      <c r="ALL114" s="14"/>
    </row>
    <row r="115" spans="1:1000" s="46" customFormat="1" ht="25.5">
      <c r="A115" s="57"/>
      <c r="B115" s="59" t="s">
        <v>110</v>
      </c>
      <c r="C115" s="62">
        <v>717607.9</v>
      </c>
      <c r="D115" s="62">
        <v>0</v>
      </c>
      <c r="E115" s="62">
        <v>0</v>
      </c>
      <c r="F115" s="50">
        <v>0</v>
      </c>
      <c r="G115" s="62">
        <f>11198.74-3950.17</f>
        <v>7248.57</v>
      </c>
      <c r="H115" s="62">
        <v>0</v>
      </c>
      <c r="I115" s="50">
        <f>H115/G115</f>
        <v>0</v>
      </c>
      <c r="J115" s="62">
        <v>0</v>
      </c>
      <c r="K115" s="62">
        <v>0</v>
      </c>
      <c r="L115" s="50">
        <v>0</v>
      </c>
      <c r="M115" s="62">
        <v>0</v>
      </c>
      <c r="N115" s="62">
        <v>0</v>
      </c>
      <c r="O115" s="50">
        <v>0</v>
      </c>
      <c r="AKV115" s="13"/>
      <c r="AKW115" s="13"/>
      <c r="AKX115" s="13"/>
      <c r="AKY115" s="13"/>
      <c r="AKZ115" s="13"/>
      <c r="ALA115" s="13"/>
      <c r="ALB115" s="13"/>
      <c r="ALC115" s="13"/>
      <c r="ALD115" s="13"/>
      <c r="ALE115" s="13"/>
      <c r="ALF115" s="13"/>
      <c r="ALG115" s="13"/>
      <c r="ALH115" s="14"/>
      <c r="ALI115" s="14"/>
      <c r="ALJ115" s="14"/>
      <c r="ALK115" s="14"/>
      <c r="ALL115" s="14"/>
    </row>
    <row r="116" spans="1:1000" s="46" customFormat="1">
      <c r="A116" s="57"/>
      <c r="B116" s="59" t="s">
        <v>111</v>
      </c>
      <c r="C116" s="62">
        <v>391067</v>
      </c>
      <c r="D116" s="62">
        <v>391067</v>
      </c>
      <c r="E116" s="62">
        <v>391067</v>
      </c>
      <c r="F116" s="50">
        <f>E116/D116</f>
        <v>1</v>
      </c>
      <c r="G116" s="62">
        <v>3950.17</v>
      </c>
      <c r="H116" s="62">
        <v>3950.17</v>
      </c>
      <c r="I116" s="50">
        <f>H116/G116</f>
        <v>1</v>
      </c>
      <c r="J116" s="62">
        <v>0</v>
      </c>
      <c r="K116" s="62">
        <v>0</v>
      </c>
      <c r="L116" s="50">
        <v>0</v>
      </c>
      <c r="M116" s="62"/>
      <c r="N116" s="62"/>
      <c r="O116" s="50">
        <v>0</v>
      </c>
      <c r="AKV116" s="13"/>
      <c r="AKW116" s="13"/>
      <c r="AKX116" s="13"/>
      <c r="AKY116" s="13"/>
      <c r="AKZ116" s="13"/>
      <c r="ALA116" s="13"/>
      <c r="ALB116" s="13"/>
      <c r="ALC116" s="13"/>
      <c r="ALD116" s="13"/>
      <c r="ALE116" s="13"/>
      <c r="ALF116" s="13"/>
      <c r="ALG116" s="13"/>
      <c r="ALH116" s="14"/>
      <c r="ALI116" s="14"/>
      <c r="ALJ116" s="14"/>
      <c r="ALK116" s="14"/>
      <c r="ALL116" s="14"/>
    </row>
    <row r="117" spans="1:1000" s="46" customFormat="1" ht="123.6" customHeight="1">
      <c r="A117" s="47" t="s">
        <v>211</v>
      </c>
      <c r="B117" s="63" t="s">
        <v>212</v>
      </c>
      <c r="C117" s="49">
        <v>34523.300000000003</v>
      </c>
      <c r="D117" s="49">
        <v>0</v>
      </c>
      <c r="E117" s="49">
        <v>0</v>
      </c>
      <c r="F117" s="50">
        <v>0</v>
      </c>
      <c r="G117" s="49">
        <v>348.7</v>
      </c>
      <c r="H117" s="49">
        <v>0</v>
      </c>
      <c r="I117" s="50">
        <v>0</v>
      </c>
      <c r="J117" s="49">
        <v>0</v>
      </c>
      <c r="K117" s="49">
        <v>0</v>
      </c>
      <c r="L117" s="50">
        <v>0</v>
      </c>
      <c r="M117" s="49">
        <v>0</v>
      </c>
      <c r="N117" s="49">
        <v>0</v>
      </c>
      <c r="O117" s="50">
        <v>0</v>
      </c>
      <c r="AKV117" s="13"/>
      <c r="AKW117" s="13"/>
      <c r="AKX117" s="13"/>
      <c r="AKY117" s="13"/>
      <c r="AKZ117" s="13"/>
      <c r="ALA117" s="13"/>
      <c r="ALB117" s="13"/>
      <c r="ALC117" s="13"/>
      <c r="ALD117" s="13"/>
      <c r="ALE117" s="13"/>
      <c r="ALF117" s="13"/>
      <c r="ALG117" s="13"/>
      <c r="ALH117" s="14"/>
      <c r="ALI117" s="14"/>
      <c r="ALJ117" s="14"/>
      <c r="ALK117" s="14"/>
      <c r="ALL117" s="14"/>
    </row>
    <row r="118" spans="1:1000" s="10" customFormat="1" ht="51">
      <c r="A118" s="42">
        <v>15</v>
      </c>
      <c r="B118" s="43" t="s">
        <v>213</v>
      </c>
      <c r="C118" s="51">
        <f>C119+C120</f>
        <v>19128.400008000001</v>
      </c>
      <c r="D118" s="51">
        <f>D119+D120</f>
        <v>0</v>
      </c>
      <c r="E118" s="51">
        <f>E119+E120</f>
        <v>0</v>
      </c>
      <c r="F118" s="45">
        <v>0</v>
      </c>
      <c r="G118" s="51">
        <f>G119+G120</f>
        <v>193.21616179999981</v>
      </c>
      <c r="H118" s="51">
        <f>H119+H120</f>
        <v>0</v>
      </c>
      <c r="I118" s="45">
        <f>H118/G118</f>
        <v>0</v>
      </c>
      <c r="J118" s="51">
        <f>J119+J120</f>
        <v>0</v>
      </c>
      <c r="K118" s="51">
        <f>K119+K120</f>
        <v>0</v>
      </c>
      <c r="L118" s="45">
        <v>0</v>
      </c>
      <c r="M118" s="51">
        <f>M119+M120</f>
        <v>0</v>
      </c>
      <c r="N118" s="51">
        <f>N119+N120</f>
        <v>0</v>
      </c>
      <c r="O118" s="45">
        <v>0</v>
      </c>
      <c r="AKV118" s="13"/>
      <c r="AKW118" s="13"/>
      <c r="AKX118" s="13"/>
      <c r="AKY118" s="13"/>
      <c r="AKZ118" s="13"/>
      <c r="ALA118" s="13"/>
      <c r="ALB118" s="13"/>
      <c r="ALC118" s="13"/>
      <c r="ALD118" s="13"/>
      <c r="ALE118" s="13"/>
      <c r="ALF118" s="13"/>
      <c r="ALG118" s="13"/>
      <c r="ALH118" s="14"/>
      <c r="ALI118" s="14"/>
      <c r="ALJ118" s="14"/>
      <c r="ALK118" s="14"/>
      <c r="ALL118" s="14"/>
    </row>
    <row r="119" spans="1:1000" s="10" customFormat="1" ht="102">
      <c r="A119" s="57" t="s">
        <v>214</v>
      </c>
      <c r="B119" s="63" t="s">
        <v>215</v>
      </c>
      <c r="C119" s="49">
        <v>4246.8999999999996</v>
      </c>
      <c r="D119" s="49">
        <v>0</v>
      </c>
      <c r="E119" s="49">
        <v>0</v>
      </c>
      <c r="F119" s="50">
        <f>E119/C119</f>
        <v>0</v>
      </c>
      <c r="G119" s="49">
        <v>42.897979799999803</v>
      </c>
      <c r="H119" s="49">
        <v>0</v>
      </c>
      <c r="I119" s="50">
        <f>H119/G119</f>
        <v>0</v>
      </c>
      <c r="J119" s="49">
        <v>0</v>
      </c>
      <c r="K119" s="49">
        <v>0</v>
      </c>
      <c r="L119" s="50">
        <v>0</v>
      </c>
      <c r="M119" s="49">
        <v>0</v>
      </c>
      <c r="N119" s="49">
        <v>0</v>
      </c>
      <c r="O119" s="50">
        <v>0</v>
      </c>
      <c r="AKV119" s="13"/>
      <c r="AKW119" s="13"/>
      <c r="AKX119" s="13"/>
      <c r="AKY119" s="13"/>
      <c r="AKZ119" s="13"/>
      <c r="ALA119" s="13"/>
      <c r="ALB119" s="13"/>
      <c r="ALC119" s="13"/>
      <c r="ALD119" s="13"/>
      <c r="ALE119" s="13"/>
      <c r="ALF119" s="13"/>
      <c r="ALG119" s="13"/>
      <c r="ALH119" s="14"/>
      <c r="ALI119" s="14"/>
      <c r="ALJ119" s="14"/>
      <c r="ALK119" s="14"/>
      <c r="ALL119" s="14"/>
    </row>
    <row r="120" spans="1:1000" s="10" customFormat="1" ht="102">
      <c r="A120" s="47" t="s">
        <v>216</v>
      </c>
      <c r="B120" s="55" t="s">
        <v>217</v>
      </c>
      <c r="C120" s="49">
        <v>14881.500008000001</v>
      </c>
      <c r="D120" s="49">
        <v>0</v>
      </c>
      <c r="E120" s="49">
        <v>0</v>
      </c>
      <c r="F120" s="50">
        <f>E120/C120</f>
        <v>0</v>
      </c>
      <c r="G120" s="49">
        <v>150.31818200000001</v>
      </c>
      <c r="H120" s="49">
        <v>0</v>
      </c>
      <c r="I120" s="50">
        <f>H120/G120</f>
        <v>0</v>
      </c>
      <c r="J120" s="49">
        <v>0</v>
      </c>
      <c r="K120" s="49">
        <v>0</v>
      </c>
      <c r="L120" s="50">
        <v>0</v>
      </c>
      <c r="M120" s="49">
        <v>0</v>
      </c>
      <c r="N120" s="49">
        <v>0</v>
      </c>
      <c r="O120" s="50">
        <v>0</v>
      </c>
      <c r="AKV120" s="13"/>
      <c r="AKW120" s="13"/>
      <c r="AKX120" s="13"/>
      <c r="AKY120" s="13"/>
      <c r="AKZ120" s="13"/>
      <c r="ALA120" s="13"/>
      <c r="ALB120" s="13"/>
      <c r="ALC120" s="13"/>
      <c r="ALD120" s="13"/>
      <c r="ALE120" s="13"/>
      <c r="ALF120" s="13"/>
      <c r="ALG120" s="13"/>
      <c r="ALH120" s="14"/>
      <c r="ALI120" s="14"/>
      <c r="ALJ120" s="14"/>
      <c r="ALK120" s="14"/>
      <c r="ALL120" s="14"/>
    </row>
    <row r="121" spans="1:1000" s="10" customFormat="1" ht="49.15" customHeight="1">
      <c r="A121" s="42">
        <v>16</v>
      </c>
      <c r="B121" s="43" t="s">
        <v>218</v>
      </c>
      <c r="C121" s="44">
        <f>C122+C123</f>
        <v>92917.9</v>
      </c>
      <c r="D121" s="44">
        <f>D122+D123</f>
        <v>86792.4</v>
      </c>
      <c r="E121" s="44">
        <f>E122+E123</f>
        <v>86792.4</v>
      </c>
      <c r="F121" s="45">
        <f>E121/D121/100%</f>
        <v>1</v>
      </c>
      <c r="G121" s="44">
        <f>G122+G123</f>
        <v>0</v>
      </c>
      <c r="H121" s="44">
        <f>H122+H123</f>
        <v>0</v>
      </c>
      <c r="I121" s="45">
        <v>0</v>
      </c>
      <c r="J121" s="44">
        <f>J122+J123</f>
        <v>0</v>
      </c>
      <c r="K121" s="44">
        <f>K122+K123</f>
        <v>0</v>
      </c>
      <c r="L121" s="45">
        <v>0</v>
      </c>
      <c r="M121" s="44">
        <f>M122+M123</f>
        <v>0</v>
      </c>
      <c r="N121" s="44">
        <f>N122+N123</f>
        <v>0</v>
      </c>
      <c r="O121" s="45">
        <v>0</v>
      </c>
      <c r="AKV121" s="13"/>
      <c r="AKW121" s="13"/>
      <c r="AKX121" s="13"/>
      <c r="AKY121" s="13"/>
      <c r="AKZ121" s="13"/>
      <c r="ALA121" s="13"/>
      <c r="ALB121" s="13"/>
      <c r="ALC121" s="13"/>
      <c r="ALD121" s="13"/>
      <c r="ALE121" s="13"/>
      <c r="ALF121" s="13"/>
      <c r="ALG121" s="13"/>
      <c r="ALH121" s="14"/>
      <c r="ALI121" s="14"/>
      <c r="ALJ121" s="14"/>
      <c r="ALK121" s="14"/>
      <c r="ALL121" s="14"/>
    </row>
    <row r="122" spans="1:1000" s="10" customFormat="1" ht="51">
      <c r="A122" s="67" t="s">
        <v>219</v>
      </c>
      <c r="B122" s="48" t="s">
        <v>220</v>
      </c>
      <c r="C122" s="68">
        <v>6125.5</v>
      </c>
      <c r="D122" s="69">
        <v>0</v>
      </c>
      <c r="E122" s="69">
        <v>0</v>
      </c>
      <c r="F122" s="70">
        <v>0</v>
      </c>
      <c r="G122" s="69">
        <v>0</v>
      </c>
      <c r="H122" s="69">
        <v>0</v>
      </c>
      <c r="I122" s="70">
        <v>0</v>
      </c>
      <c r="J122" s="68">
        <v>0</v>
      </c>
      <c r="K122" s="68">
        <v>0</v>
      </c>
      <c r="L122" s="70">
        <v>0</v>
      </c>
      <c r="M122" s="68">
        <v>0</v>
      </c>
      <c r="N122" s="68">
        <v>0</v>
      </c>
      <c r="O122" s="70">
        <v>0</v>
      </c>
      <c r="AKV122" s="13"/>
      <c r="AKW122" s="13"/>
      <c r="AKX122" s="13"/>
      <c r="AKY122" s="13"/>
      <c r="AKZ122" s="13"/>
      <c r="ALA122" s="13"/>
      <c r="ALB122" s="13"/>
      <c r="ALC122" s="13"/>
      <c r="ALD122" s="13"/>
      <c r="ALE122" s="13"/>
      <c r="ALF122" s="13"/>
      <c r="ALG122" s="13"/>
      <c r="ALH122" s="14"/>
      <c r="ALI122" s="14"/>
      <c r="ALJ122" s="14"/>
      <c r="ALK122" s="14"/>
      <c r="ALL122" s="14"/>
    </row>
    <row r="123" spans="1:1000" s="10" customFormat="1" ht="95.1" customHeight="1">
      <c r="A123" s="71" t="s">
        <v>221</v>
      </c>
      <c r="B123" s="48" t="s">
        <v>222</v>
      </c>
      <c r="C123" s="68">
        <v>86792.4</v>
      </c>
      <c r="D123" s="68">
        <v>86792.4</v>
      </c>
      <c r="E123" s="68">
        <v>86792.4</v>
      </c>
      <c r="F123" s="70">
        <f>E123/D123</f>
        <v>1</v>
      </c>
      <c r="G123" s="69">
        <v>0</v>
      </c>
      <c r="H123" s="69">
        <v>0</v>
      </c>
      <c r="I123" s="70">
        <v>0</v>
      </c>
      <c r="J123" s="68">
        <v>0</v>
      </c>
      <c r="K123" s="68">
        <v>0</v>
      </c>
      <c r="L123" s="70">
        <v>0</v>
      </c>
      <c r="M123" s="68">
        <v>0</v>
      </c>
      <c r="N123" s="68">
        <v>0</v>
      </c>
      <c r="O123" s="70">
        <v>0</v>
      </c>
      <c r="AKV123" s="13"/>
      <c r="AKW123" s="13"/>
      <c r="AKX123" s="13"/>
      <c r="AKY123" s="13"/>
      <c r="AKZ123" s="13"/>
      <c r="ALA123" s="13"/>
      <c r="ALB123" s="13"/>
      <c r="ALC123" s="13"/>
      <c r="ALD123" s="13"/>
      <c r="ALE123" s="13"/>
      <c r="ALF123" s="13"/>
      <c r="ALG123" s="13"/>
      <c r="ALH123" s="14"/>
      <c r="ALI123" s="14"/>
      <c r="ALJ123" s="14"/>
      <c r="ALK123" s="14"/>
      <c r="ALL123" s="14"/>
    </row>
    <row r="124" spans="1:1000" s="10" customFormat="1" ht="38.25">
      <c r="A124" s="42">
        <v>17</v>
      </c>
      <c r="B124" s="43" t="s">
        <v>223</v>
      </c>
      <c r="C124" s="44">
        <f>C125+C127+C128+C129+C126</f>
        <v>18885.319996000002</v>
      </c>
      <c r="D124" s="44">
        <f>D125+D127+D128+D129+D126</f>
        <v>2425.1999999999998</v>
      </c>
      <c r="E124" s="44">
        <f>E125+E127+E128+E129+E126</f>
        <v>2425.1999999999998</v>
      </c>
      <c r="F124" s="45">
        <f>E124/D124/100%</f>
        <v>1</v>
      </c>
      <c r="G124" s="44">
        <f>G125+G127+G128+G129+G126</f>
        <v>1205.4200000000003</v>
      </c>
      <c r="H124" s="44">
        <f>H125+H127+H128+H129+H126</f>
        <v>154.80000000000001</v>
      </c>
      <c r="I124" s="45">
        <f>H124/G124/100%</f>
        <v>0.12841996980305617</v>
      </c>
      <c r="J124" s="44">
        <f>J125+J127+J128+J129</f>
        <v>0</v>
      </c>
      <c r="K124" s="44">
        <f>K125+K127+K128+K129</f>
        <v>0</v>
      </c>
      <c r="L124" s="45">
        <v>0</v>
      </c>
      <c r="M124" s="44">
        <f>M125+M127+M128+M129</f>
        <v>0</v>
      </c>
      <c r="N124" s="44">
        <f>N125+N127+N128+N129</f>
        <v>0</v>
      </c>
      <c r="O124" s="45">
        <v>0</v>
      </c>
      <c r="AKV124" s="13"/>
      <c r="AKW124" s="13"/>
      <c r="AKX124" s="13"/>
      <c r="AKY124" s="13"/>
      <c r="AKZ124" s="13"/>
      <c r="ALA124" s="13"/>
      <c r="ALB124" s="13"/>
      <c r="ALC124" s="13"/>
      <c r="ALD124" s="13"/>
      <c r="ALE124" s="13"/>
      <c r="ALF124" s="13"/>
      <c r="ALG124" s="13"/>
      <c r="ALH124" s="14"/>
      <c r="ALI124" s="14"/>
      <c r="ALJ124" s="14"/>
      <c r="ALK124" s="14"/>
      <c r="ALL124" s="14"/>
    </row>
    <row r="125" spans="1:1000" s="10" customFormat="1" ht="76.5">
      <c r="A125" s="71" t="s">
        <v>224</v>
      </c>
      <c r="B125" s="48" t="s">
        <v>225</v>
      </c>
      <c r="C125" s="68">
        <v>5082.3199960000002</v>
      </c>
      <c r="D125" s="68">
        <v>0</v>
      </c>
      <c r="E125" s="68">
        <v>0</v>
      </c>
      <c r="F125" s="70">
        <f>E125/C125</f>
        <v>0</v>
      </c>
      <c r="G125" s="69">
        <v>324.39999999999998</v>
      </c>
      <c r="H125" s="69">
        <v>0</v>
      </c>
      <c r="I125" s="70">
        <f>H125/G125</f>
        <v>0</v>
      </c>
      <c r="J125" s="68">
        <v>0</v>
      </c>
      <c r="K125" s="68">
        <v>0</v>
      </c>
      <c r="L125" s="70">
        <v>0</v>
      </c>
      <c r="M125" s="68">
        <v>0</v>
      </c>
      <c r="N125" s="68">
        <v>0</v>
      </c>
      <c r="O125" s="70">
        <v>0</v>
      </c>
      <c r="AKV125" s="13"/>
      <c r="AKW125" s="13"/>
      <c r="AKX125" s="13"/>
      <c r="AKY125" s="13"/>
      <c r="AKZ125" s="13"/>
      <c r="ALA125" s="13"/>
      <c r="ALB125" s="13"/>
      <c r="ALC125" s="13"/>
      <c r="ALD125" s="13"/>
      <c r="ALE125" s="13"/>
      <c r="ALF125" s="13"/>
      <c r="ALG125" s="13"/>
      <c r="ALH125" s="14"/>
      <c r="ALI125" s="14"/>
      <c r="ALJ125" s="14"/>
      <c r="ALK125" s="14"/>
      <c r="ALL125" s="14"/>
    </row>
    <row r="126" spans="1:1000" s="10" customFormat="1" ht="76.5">
      <c r="A126" s="71" t="s">
        <v>226</v>
      </c>
      <c r="B126" s="48" t="s">
        <v>227</v>
      </c>
      <c r="C126" s="68">
        <v>1410</v>
      </c>
      <c r="D126" s="68">
        <v>0</v>
      </c>
      <c r="E126" s="68">
        <v>0</v>
      </c>
      <c r="F126" s="70">
        <f>E126/C126</f>
        <v>0</v>
      </c>
      <c r="G126" s="69">
        <v>90</v>
      </c>
      <c r="H126" s="69">
        <v>0</v>
      </c>
      <c r="I126" s="70">
        <f>H126/G126</f>
        <v>0</v>
      </c>
      <c r="J126" s="68">
        <v>0</v>
      </c>
      <c r="K126" s="68">
        <v>0</v>
      </c>
      <c r="L126" s="70">
        <v>0</v>
      </c>
      <c r="M126" s="68">
        <v>0</v>
      </c>
      <c r="N126" s="68">
        <v>0</v>
      </c>
      <c r="O126" s="70">
        <v>0</v>
      </c>
      <c r="AKV126" s="13"/>
      <c r="AKW126" s="13"/>
      <c r="AKX126" s="13"/>
      <c r="AKY126" s="13"/>
      <c r="AKZ126" s="13"/>
      <c r="ALA126" s="13"/>
      <c r="ALB126" s="13"/>
      <c r="ALC126" s="13"/>
      <c r="ALD126" s="13"/>
      <c r="ALE126" s="13"/>
      <c r="ALF126" s="13"/>
      <c r="ALG126" s="13"/>
      <c r="ALH126" s="14"/>
      <c r="ALI126" s="14"/>
      <c r="ALJ126" s="14"/>
      <c r="ALK126" s="14"/>
      <c r="ALL126" s="14"/>
    </row>
    <row r="127" spans="1:1000" s="10" customFormat="1" ht="63.75">
      <c r="A127" s="71" t="s">
        <v>228</v>
      </c>
      <c r="B127" s="48" t="s">
        <v>229</v>
      </c>
      <c r="C127" s="68">
        <v>5735.9</v>
      </c>
      <c r="D127" s="68">
        <v>0</v>
      </c>
      <c r="E127" s="68">
        <v>0</v>
      </c>
      <c r="F127" s="70">
        <v>0</v>
      </c>
      <c r="G127" s="69">
        <v>366.12</v>
      </c>
      <c r="H127" s="69">
        <v>0</v>
      </c>
      <c r="I127" s="70">
        <v>0</v>
      </c>
      <c r="J127" s="68">
        <v>0</v>
      </c>
      <c r="K127" s="68">
        <v>0</v>
      </c>
      <c r="L127" s="70">
        <v>0</v>
      </c>
      <c r="M127" s="68">
        <v>0</v>
      </c>
      <c r="N127" s="68">
        <v>0</v>
      </c>
      <c r="O127" s="70">
        <v>0</v>
      </c>
      <c r="AKV127" s="13"/>
      <c r="AKW127" s="13"/>
      <c r="AKX127" s="13"/>
      <c r="AKY127" s="13"/>
      <c r="AKZ127" s="13"/>
      <c r="ALA127" s="13"/>
      <c r="ALB127" s="13"/>
      <c r="ALC127" s="13"/>
      <c r="ALD127" s="13"/>
      <c r="ALE127" s="13"/>
      <c r="ALF127" s="13"/>
      <c r="ALG127" s="13"/>
      <c r="ALH127" s="14"/>
      <c r="ALI127" s="14"/>
      <c r="ALJ127" s="14"/>
      <c r="ALK127" s="14"/>
      <c r="ALL127" s="14"/>
    </row>
    <row r="128" spans="1:1000" s="10" customFormat="1" ht="63.75">
      <c r="A128" s="71" t="s">
        <v>230</v>
      </c>
      <c r="B128" s="48" t="s">
        <v>231</v>
      </c>
      <c r="C128" s="68">
        <v>5735.9</v>
      </c>
      <c r="D128" s="68">
        <v>1504</v>
      </c>
      <c r="E128" s="68">
        <v>1504</v>
      </c>
      <c r="F128" s="70">
        <f>IF(D128&lt;&gt;0,E128/D128,0)</f>
        <v>1</v>
      </c>
      <c r="G128" s="69">
        <f>6102-C128</f>
        <v>366.10000000000036</v>
      </c>
      <c r="H128" s="69">
        <f>1600-D128</f>
        <v>96</v>
      </c>
      <c r="I128" s="70">
        <f>IF(G128&lt;&gt;0,H128/G128,0)</f>
        <v>0.26222343621961186</v>
      </c>
      <c r="J128" s="68">
        <v>0</v>
      </c>
      <c r="K128" s="68">
        <v>0</v>
      </c>
      <c r="L128" s="70">
        <v>0</v>
      </c>
      <c r="M128" s="68">
        <v>0</v>
      </c>
      <c r="N128" s="68">
        <v>0</v>
      </c>
      <c r="O128" s="70">
        <v>0</v>
      </c>
      <c r="AKV128" s="13"/>
      <c r="AKW128" s="13"/>
      <c r="AKX128" s="13"/>
      <c r="AKY128" s="13"/>
      <c r="AKZ128" s="13"/>
      <c r="ALA128" s="13"/>
      <c r="ALB128" s="13"/>
      <c r="ALC128" s="13"/>
      <c r="ALD128" s="13"/>
      <c r="ALE128" s="13"/>
      <c r="ALF128" s="13"/>
      <c r="ALG128" s="13"/>
      <c r="ALH128" s="14"/>
      <c r="ALI128" s="14"/>
      <c r="ALJ128" s="14"/>
      <c r="ALK128" s="14"/>
      <c r="ALL128" s="14"/>
    </row>
    <row r="129" spans="1:1000" s="10" customFormat="1" ht="63.75">
      <c r="A129" s="71" t="s">
        <v>232</v>
      </c>
      <c r="B129" s="48" t="s">
        <v>233</v>
      </c>
      <c r="C129" s="68">
        <v>921.2</v>
      </c>
      <c r="D129" s="68">
        <v>921.2</v>
      </c>
      <c r="E129" s="68">
        <v>921.2</v>
      </c>
      <c r="F129" s="70">
        <f>IF(D129&lt;&gt;0,E129/D129,0)</f>
        <v>1</v>
      </c>
      <c r="G129" s="69">
        <v>58.8</v>
      </c>
      <c r="H129" s="69">
        <v>58.8</v>
      </c>
      <c r="I129" s="70">
        <f>IF(G129&lt;&gt;0,H129/G129,0)</f>
        <v>1</v>
      </c>
      <c r="J129" s="68">
        <v>0</v>
      </c>
      <c r="K129" s="68">
        <v>0</v>
      </c>
      <c r="L129" s="70">
        <v>0</v>
      </c>
      <c r="M129" s="68">
        <v>0</v>
      </c>
      <c r="N129" s="68">
        <v>0</v>
      </c>
      <c r="O129" s="70">
        <v>0</v>
      </c>
      <c r="AKV129" s="13"/>
      <c r="AKW129" s="13"/>
      <c r="AKX129" s="13"/>
      <c r="AKY129" s="13"/>
      <c r="AKZ129" s="13"/>
      <c r="ALA129" s="13"/>
      <c r="ALB129" s="13"/>
      <c r="ALC129" s="13"/>
      <c r="ALD129" s="13"/>
      <c r="ALE129" s="13"/>
      <c r="ALF129" s="13"/>
      <c r="ALG129" s="13"/>
      <c r="ALH129" s="14"/>
      <c r="ALI129" s="14"/>
      <c r="ALJ129" s="14"/>
      <c r="ALK129" s="14"/>
      <c r="ALL129" s="14"/>
    </row>
    <row r="130" spans="1:1000" s="10" customFormat="1" ht="38.25">
      <c r="A130" s="42">
        <v>18</v>
      </c>
      <c r="B130" s="43" t="s">
        <v>234</v>
      </c>
      <c r="C130" s="44">
        <f>C131+C132</f>
        <v>127276</v>
      </c>
      <c r="D130" s="44">
        <f>D131+D132</f>
        <v>0</v>
      </c>
      <c r="E130" s="44">
        <f>E131+E132</f>
        <v>0</v>
      </c>
      <c r="F130" s="45">
        <v>0</v>
      </c>
      <c r="G130" s="44">
        <f>G131+G132</f>
        <v>8124</v>
      </c>
      <c r="H130" s="44">
        <f>H131+H132</f>
        <v>0</v>
      </c>
      <c r="I130" s="45">
        <f>H130/G130/100%</f>
        <v>0</v>
      </c>
      <c r="J130" s="44">
        <f>J131+J132</f>
        <v>0</v>
      </c>
      <c r="K130" s="44">
        <f>K131+K132</f>
        <v>0</v>
      </c>
      <c r="L130" s="45">
        <v>0</v>
      </c>
      <c r="M130" s="44">
        <f>M131+M132</f>
        <v>0</v>
      </c>
      <c r="N130" s="44">
        <f>N131+N132</f>
        <v>0</v>
      </c>
      <c r="O130" s="45">
        <v>0</v>
      </c>
      <c r="AKV130" s="13"/>
      <c r="AKW130" s="13"/>
      <c r="AKX130" s="13"/>
      <c r="AKY130" s="13"/>
      <c r="AKZ130" s="13"/>
      <c r="ALA130" s="13"/>
      <c r="ALB130" s="13"/>
      <c r="ALC130" s="13"/>
      <c r="ALD130" s="13"/>
      <c r="ALE130" s="13"/>
      <c r="ALF130" s="13"/>
      <c r="ALG130" s="13"/>
      <c r="ALH130" s="14"/>
      <c r="ALI130" s="14"/>
      <c r="ALJ130" s="14"/>
      <c r="ALK130" s="14"/>
      <c r="ALL130" s="14"/>
    </row>
    <row r="131" spans="1:1000" s="10" customFormat="1" ht="106.9" customHeight="1">
      <c r="A131" s="71" t="s">
        <v>235</v>
      </c>
      <c r="B131" s="48" t="s">
        <v>236</v>
      </c>
      <c r="C131" s="68">
        <v>23500</v>
      </c>
      <c r="D131" s="68">
        <v>0</v>
      </c>
      <c r="E131" s="68">
        <v>0</v>
      </c>
      <c r="F131" s="70">
        <v>0</v>
      </c>
      <c r="G131" s="69">
        <v>1500</v>
      </c>
      <c r="H131" s="69">
        <v>0</v>
      </c>
      <c r="I131" s="70">
        <f>H131/G131</f>
        <v>0</v>
      </c>
      <c r="J131" s="68">
        <v>0</v>
      </c>
      <c r="K131" s="68">
        <v>0</v>
      </c>
      <c r="L131" s="70">
        <v>0</v>
      </c>
      <c r="M131" s="68">
        <v>0</v>
      </c>
      <c r="N131" s="68">
        <v>0</v>
      </c>
      <c r="O131" s="70">
        <v>0</v>
      </c>
      <c r="AKV131" s="13"/>
      <c r="AKW131" s="13"/>
      <c r="AKX131" s="13"/>
      <c r="AKY131" s="13"/>
      <c r="AKZ131" s="13"/>
      <c r="ALA131" s="13"/>
      <c r="ALB131" s="13"/>
      <c r="ALC131" s="13"/>
      <c r="ALD131" s="13"/>
      <c r="ALE131" s="13"/>
      <c r="ALF131" s="13"/>
      <c r="ALG131" s="13"/>
      <c r="ALH131" s="14"/>
      <c r="ALI131" s="14"/>
      <c r="ALJ131" s="14"/>
      <c r="ALK131" s="14"/>
      <c r="ALL131" s="14"/>
    </row>
    <row r="132" spans="1:1000" s="10" customFormat="1" ht="82.35" customHeight="1">
      <c r="A132" s="71" t="s">
        <v>237</v>
      </c>
      <c r="B132" s="48" t="s">
        <v>238</v>
      </c>
      <c r="C132" s="68">
        <v>103776</v>
      </c>
      <c r="D132" s="68">
        <v>0</v>
      </c>
      <c r="E132" s="68">
        <v>0</v>
      </c>
      <c r="F132" s="70">
        <v>0</v>
      </c>
      <c r="G132" s="69">
        <v>6624</v>
      </c>
      <c r="H132" s="69">
        <v>0</v>
      </c>
      <c r="I132" s="70">
        <v>0</v>
      </c>
      <c r="J132" s="68">
        <v>0</v>
      </c>
      <c r="K132" s="68">
        <v>0</v>
      </c>
      <c r="L132" s="70">
        <v>0</v>
      </c>
      <c r="M132" s="68">
        <v>0</v>
      </c>
      <c r="N132" s="68">
        <v>0</v>
      </c>
      <c r="O132" s="70">
        <v>0</v>
      </c>
      <c r="AKV132" s="13"/>
      <c r="AKW132" s="13"/>
      <c r="AKX132" s="13"/>
      <c r="AKY132" s="13"/>
      <c r="AKZ132" s="13"/>
      <c r="ALA132" s="13"/>
      <c r="ALB132" s="13"/>
      <c r="ALC132" s="13"/>
      <c r="ALD132" s="13"/>
      <c r="ALE132" s="13"/>
      <c r="ALF132" s="13"/>
      <c r="ALG132" s="13"/>
      <c r="ALH132" s="14"/>
      <c r="ALI132" s="14"/>
      <c r="ALJ132" s="14"/>
      <c r="ALK132" s="14"/>
      <c r="ALL132" s="14"/>
    </row>
    <row r="133" spans="1:1000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1:1000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spans="1:1000" ht="32.85" customHeight="1">
      <c r="B135" s="2" t="s">
        <v>239</v>
      </c>
      <c r="C135" s="2"/>
      <c r="D135" s="2"/>
      <c r="E135" s="14"/>
      <c r="F135" s="1" t="s">
        <v>240</v>
      </c>
      <c r="G135" s="1"/>
      <c r="H135" s="14"/>
      <c r="I135" s="14"/>
      <c r="J135" s="14"/>
      <c r="K135" s="14"/>
      <c r="L135" s="14"/>
      <c r="M135" s="14"/>
      <c r="N135" s="14"/>
    </row>
    <row r="136" spans="1:1000">
      <c r="F136" s="72"/>
      <c r="G136" s="73"/>
      <c r="H136" s="73"/>
    </row>
    <row r="137" spans="1:1000">
      <c r="F137" s="72"/>
      <c r="G137" s="73"/>
      <c r="H137" s="73"/>
    </row>
    <row r="138" spans="1:1000">
      <c r="F138" s="72"/>
      <c r="G138" s="73"/>
      <c r="H138" s="73"/>
    </row>
    <row r="139" spans="1:1000">
      <c r="F139" s="72"/>
      <c r="G139" s="73"/>
      <c r="H139" s="73"/>
    </row>
    <row r="140" spans="1:1000">
      <c r="F140" s="72"/>
      <c r="G140" s="73"/>
      <c r="H140" s="73"/>
    </row>
    <row r="141" spans="1:1000">
      <c r="F141" s="72"/>
      <c r="G141" s="73"/>
      <c r="H141" s="73"/>
    </row>
    <row r="142" spans="1:1000">
      <c r="F142" s="72"/>
      <c r="G142" s="73"/>
      <c r="H142" s="73"/>
    </row>
    <row r="143" spans="1:1000">
      <c r="F143" s="72"/>
      <c r="G143" s="73"/>
      <c r="H143" s="73"/>
    </row>
    <row r="144" spans="1:1000">
      <c r="F144" s="72"/>
      <c r="G144" s="73"/>
      <c r="H144" s="73"/>
    </row>
    <row r="145" spans="6:8">
      <c r="F145" s="72"/>
      <c r="G145" s="73"/>
      <c r="H145" s="73"/>
    </row>
    <row r="146" spans="6:8">
      <c r="F146" s="72"/>
      <c r="G146" s="73"/>
      <c r="H146" s="73"/>
    </row>
    <row r="147" spans="6:8">
      <c r="F147" s="72"/>
      <c r="G147" s="73"/>
      <c r="H147" s="73"/>
    </row>
    <row r="148" spans="6:8">
      <c r="F148" s="72"/>
      <c r="G148" s="73"/>
      <c r="H148" s="73"/>
    </row>
    <row r="149" spans="6:8">
      <c r="F149" s="72"/>
      <c r="G149" s="73"/>
      <c r="H149" s="73"/>
    </row>
    <row r="150" spans="6:8">
      <c r="F150" s="72"/>
      <c r="G150" s="73"/>
      <c r="H150" s="73"/>
    </row>
    <row r="151" spans="6:8">
      <c r="F151" s="72"/>
      <c r="G151" s="73"/>
      <c r="H151" s="73"/>
    </row>
    <row r="152" spans="6:8">
      <c r="F152" s="72"/>
      <c r="G152" s="73"/>
      <c r="H152" s="73"/>
    </row>
    <row r="153" spans="6:8">
      <c r="F153" s="72"/>
      <c r="G153" s="73"/>
      <c r="H153" s="73"/>
    </row>
    <row r="154" spans="6:8">
      <c r="F154" s="72"/>
      <c r="G154" s="73"/>
      <c r="H154" s="73"/>
    </row>
    <row r="155" spans="6:8">
      <c r="F155" s="72"/>
      <c r="G155" s="73"/>
      <c r="H155" s="73"/>
    </row>
    <row r="156" spans="6:8">
      <c r="F156" s="72"/>
      <c r="G156" s="73"/>
      <c r="H156" s="73"/>
    </row>
    <row r="157" spans="6:8">
      <c r="F157" s="72"/>
      <c r="G157" s="73"/>
      <c r="H157" s="73"/>
    </row>
    <row r="158" spans="6:8">
      <c r="F158" s="72"/>
      <c r="G158" s="73"/>
      <c r="H158" s="73"/>
    </row>
    <row r="159" spans="6:8">
      <c r="F159" s="72"/>
      <c r="G159" s="73"/>
      <c r="H159" s="73"/>
    </row>
    <row r="160" spans="6:8">
      <c r="G160" s="73"/>
      <c r="H160" s="73"/>
    </row>
    <row r="161" spans="7:8">
      <c r="G161" s="73"/>
      <c r="H161" s="73"/>
    </row>
    <row r="162" spans="7:8">
      <c r="G162" s="73"/>
      <c r="H162" s="73"/>
    </row>
  </sheetData>
  <mergeCells count="14">
    <mergeCell ref="B135:D135"/>
    <mergeCell ref="F135:G135"/>
    <mergeCell ref="A7:A9"/>
    <mergeCell ref="B7:B9"/>
    <mergeCell ref="C7:O7"/>
    <mergeCell ref="C8:F8"/>
    <mergeCell ref="G8:I8"/>
    <mergeCell ref="J8:L8"/>
    <mergeCell ref="M8:O8"/>
    <mergeCell ref="A2:O2"/>
    <mergeCell ref="D4:E4"/>
    <mergeCell ref="G4:I4"/>
    <mergeCell ref="D5:E5"/>
    <mergeCell ref="G5:I5"/>
  </mergeCells>
  <printOptions horizontalCentered="1"/>
  <pageMargins left="0.39374999999999999" right="0.39374999999999999" top="0.86597222222222203" bottom="0.59027777777777801" header="0.59027777777777801" footer="0.511811023622047"/>
  <pageSetup paperSize="9" fitToHeight="0" orientation="landscape" horizontalDpi="300" verticalDpi="300"/>
  <headerFooter>
    <oddHeader>&amp;C&amp;P</oddHeader>
  </headerFooter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23071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</vt:lpstr>
      <vt:lpstr>ФОРМА!Заголовки_для_печати</vt:lpstr>
      <vt:lpstr>ФОРМА!Область_печати</vt:lpstr>
    </vt:vector>
  </TitlesOfParts>
  <Company>АППП в ЦФО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Засова Е. С.</dc:creator>
  <cp:lastModifiedBy>2022</cp:lastModifiedBy>
  <cp:revision>4564</cp:revision>
  <cp:lastPrinted>2024-04-25T14:32:47Z</cp:lastPrinted>
  <dcterms:created xsi:type="dcterms:W3CDTF">2012-12-24T07:36:17Z</dcterms:created>
  <dcterms:modified xsi:type="dcterms:W3CDTF">2024-05-16T13:41:35Z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